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90" windowHeight="5520" activeTab="0"/>
  </bookViews>
  <sheets>
    <sheet name="各年統計" sheetId="1" r:id="rId1"/>
    <sheet name="2004統計表 " sheetId="2" r:id="rId2"/>
    <sheet name="2005統計表 " sheetId="3" r:id="rId3"/>
    <sheet name="2006統計表 " sheetId="4" r:id="rId4"/>
    <sheet name="2007統計表 " sheetId="5" r:id="rId5"/>
    <sheet name="2009統計表" sheetId="6" r:id="rId6"/>
    <sheet name="2010統計表" sheetId="7" r:id="rId7"/>
    <sheet name="2011統計表 " sheetId="8" r:id="rId8"/>
    <sheet name="2012統計表 " sheetId="9" r:id="rId9"/>
    <sheet name="2013統計表" sheetId="10" r:id="rId10"/>
    <sheet name="2014統計表" sheetId="11" r:id="rId11"/>
    <sheet name="2015統計表" sheetId="12" r:id="rId12"/>
  </sheets>
  <definedNames/>
  <calcPr fullCalcOnLoad="1"/>
</workbook>
</file>

<file path=xl/sharedStrings.xml><?xml version="1.0" encoding="utf-8"?>
<sst xmlns="http://schemas.openxmlformats.org/spreadsheetml/2006/main" count="1397" uniqueCount="577">
  <si>
    <t>美育</t>
  </si>
  <si>
    <t>-</t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</si>
  <si>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</si>
  <si>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</si>
  <si>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r>
      <t>國產</t>
    </r>
    <r>
      <rPr>
        <sz val="14"/>
        <rFont val="Times New Roman"/>
        <family val="1"/>
      </rPr>
      <t xml:space="preserve"> Domestic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</si>
  <si>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</si>
  <si>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r>
      <t xml:space="preserve">加工
</t>
    </r>
    <r>
      <rPr>
        <sz val="12"/>
        <rFont val="Times New Roman"/>
        <family val="1"/>
      </rPr>
      <t>pro-cessed</t>
    </r>
  </si>
  <si>
    <t>中華</t>
  </si>
  <si>
    <t>暐凱</t>
  </si>
  <si>
    <t>成大</t>
  </si>
  <si>
    <t>中興</t>
  </si>
  <si>
    <t>國際</t>
  </si>
  <si>
    <t>環球</t>
  </si>
  <si>
    <t>小計</t>
  </si>
  <si>
    <t>田間</t>
  </si>
  <si>
    <t>市場</t>
  </si>
  <si>
    <t>MOA</t>
  </si>
  <si>
    <t>TOAF</t>
  </si>
  <si>
    <t>FOA</t>
  </si>
  <si>
    <t>COAA</t>
  </si>
  <si>
    <t>FSII</t>
  </si>
  <si>
    <t>NCKU</t>
  </si>
  <si>
    <t>NCHU</t>
  </si>
  <si>
    <t>NQA</t>
  </si>
  <si>
    <t>UCS</t>
  </si>
  <si>
    <t>Farm</t>
  </si>
  <si>
    <t>檢驗件數 Samples</t>
  </si>
  <si>
    <t>檢出件數 Contaminated</t>
  </si>
  <si>
    <t>檢出率(%) Ratio</t>
  </si>
  <si>
    <t>Source: Agricultural and Food Agency, Council of Agriculture, tabulted by Organic Center, National I-Lan University.</t>
  </si>
  <si>
    <t>2009/2~
2009/12</t>
  </si>
  <si>
    <t>2004/5~
2004/12</t>
  </si>
  <si>
    <t>2005/1~
2005/12</t>
  </si>
  <si>
    <t>2006/1~
2006/12</t>
  </si>
  <si>
    <t>2007/1~
2007/11</t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</si>
  <si>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</si>
  <si>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</si>
  <si>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</si>
  <si>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</si>
  <si>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</si>
  <si>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</si>
  <si>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</si>
  <si>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t>合計
Total</t>
  </si>
  <si>
    <r>
      <t xml:space="preserve">進口
</t>
    </r>
    <r>
      <rPr>
        <b/>
        <sz val="11"/>
        <rFont val="Times New Roman"/>
        <family val="1"/>
      </rPr>
      <t>Import</t>
    </r>
  </si>
  <si>
    <t>台灣</t>
  </si>
  <si>
    <t>慈心</t>
  </si>
  <si>
    <t>寶島</t>
  </si>
  <si>
    <t>中天</t>
  </si>
  <si>
    <t>TOPA</t>
  </si>
  <si>
    <t>MBOA</t>
  </si>
  <si>
    <t>Subtotal</t>
  </si>
  <si>
    <t>Market</t>
  </si>
  <si>
    <t>生鮮
Fresh</t>
  </si>
  <si>
    <t>2010/1~
2010/12</t>
  </si>
  <si>
    <t>項目
Item</t>
  </si>
  <si>
    <t>2010/5</t>
  </si>
  <si>
    <t>2010/6</t>
  </si>
  <si>
    <t>2010/7</t>
  </si>
  <si>
    <t>2010/8</t>
  </si>
  <si>
    <t>2010/9</t>
  </si>
  <si>
    <t>2010/11</t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</si>
  <si>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</si>
  <si>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</si>
  <si>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</si>
  <si>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</si>
  <si>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</si>
  <si>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</si>
  <si>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</si>
  <si>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</si>
  <si>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</si>
  <si>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</si>
  <si>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</si>
  <si>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</si>
  <si>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</si>
  <si>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</si>
  <si>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生鮮Fresh</t>
  </si>
  <si>
    <r>
      <t xml:space="preserve">加工
</t>
    </r>
    <r>
      <rPr>
        <sz val="12"/>
        <rFont val="Times New Roman"/>
        <family val="1"/>
      </rPr>
      <t>pro-cessed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</si>
  <si>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</si>
  <si>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</si>
  <si>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</si>
  <si>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</si>
  <si>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</si>
  <si>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</si>
  <si>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</si>
  <si>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</si>
  <si>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</si>
  <si>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中天</t>
  </si>
  <si>
    <t>小計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</si>
  <si>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</si>
  <si>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</si>
  <si>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</si>
  <si>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</si>
  <si>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</si>
  <si>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</si>
  <si>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</si>
  <si>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</si>
  <si>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</si>
  <si>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</si>
  <si>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NQA</t>
  </si>
  <si>
    <t>UCS</t>
  </si>
  <si>
    <t>MBOA</t>
  </si>
  <si>
    <t>Subtotal</t>
  </si>
  <si>
    <t>Farm</t>
  </si>
  <si>
    <t>Market</t>
  </si>
  <si>
    <t>檢驗件數 Samples</t>
  </si>
  <si>
    <t>檢出件數 Contaminated</t>
  </si>
  <si>
    <t>檢出率(%) Ratio</t>
  </si>
  <si>
    <t>2010/1</t>
  </si>
  <si>
    <t>檢驗件數 Samples</t>
  </si>
  <si>
    <t>檢出件數 Contaminated</t>
  </si>
  <si>
    <t>2010/2</t>
  </si>
  <si>
    <t>2010/3</t>
  </si>
  <si>
    <t>2010/4</t>
  </si>
  <si>
    <t>2010/10</t>
  </si>
  <si>
    <t>2010/12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</si>
  <si>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</si>
  <si>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</si>
  <si>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</si>
  <si>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</si>
  <si>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</si>
  <si>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</si>
  <si>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</si>
  <si>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</si>
  <si>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</si>
  <si>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</si>
  <si>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</si>
  <si>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</si>
  <si>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</si>
  <si>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</si>
  <si>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</si>
  <si>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</si>
  <si>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</si>
  <si>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</si>
  <si>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</si>
  <si>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</si>
  <si>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</si>
  <si>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</si>
  <si>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</si>
  <si>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</si>
  <si>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</si>
  <si>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生鮮Fresh</t>
  </si>
  <si>
    <r>
      <t xml:space="preserve">加工
</t>
    </r>
    <r>
      <rPr>
        <sz val="12"/>
        <rFont val="Times New Roman"/>
        <family val="1"/>
      </rPr>
      <t>pro-cessed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</si>
  <si>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</si>
  <si>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</si>
  <si>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</si>
  <si>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</si>
  <si>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</si>
  <si>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</si>
  <si>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</si>
  <si>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</si>
  <si>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</si>
  <si>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小計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</si>
  <si>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</si>
  <si>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</si>
  <si>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</si>
  <si>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</si>
  <si>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</si>
  <si>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</si>
  <si>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</si>
  <si>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</si>
  <si>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</si>
  <si>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</si>
  <si>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NQA</t>
  </si>
  <si>
    <t>UCS</t>
  </si>
  <si>
    <t>Subtotal</t>
  </si>
  <si>
    <t>Farm</t>
  </si>
  <si>
    <t>Market</t>
  </si>
  <si>
    <t>全年
合計**</t>
  </si>
  <si>
    <t>檢驗件數 Samples</t>
  </si>
  <si>
    <t>檢出件數 Contaminated</t>
  </si>
  <si>
    <t>檢出率(%) Ratio</t>
  </si>
  <si>
    <t>2009/2</t>
  </si>
  <si>
    <t>2009/3</t>
  </si>
  <si>
    <t>2009/4</t>
  </si>
  <si>
    <t>2009/5</t>
  </si>
  <si>
    <t>2009/6</t>
  </si>
  <si>
    <t>2009/7</t>
  </si>
  <si>
    <t>-</t>
  </si>
  <si>
    <t>2009/8</t>
  </si>
  <si>
    <t>2009/9</t>
  </si>
  <si>
    <t>2009/10</t>
  </si>
  <si>
    <t>2009/11</t>
  </si>
  <si>
    <t>2009/12</t>
  </si>
  <si>
    <t>Source: Agricultural and Food Agency, Council of Agriculture, tabulted by Organic Center, National I-Lan University.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</si>
  <si>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</si>
  <si>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</si>
  <si>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</si>
  <si>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</si>
  <si>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</si>
  <si>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</si>
  <si>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</si>
  <si>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</si>
  <si>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</si>
  <si>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</si>
  <si>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t>**: 2009年一月無資料</t>
  </si>
  <si>
    <t>There is no monitor data for January, 2009.</t>
  </si>
  <si>
    <t>全年
合計</t>
  </si>
  <si>
    <t>2007/3</t>
  </si>
  <si>
    <t>2007/4</t>
  </si>
  <si>
    <t>2007/5</t>
  </si>
  <si>
    <t>2007/6</t>
  </si>
  <si>
    <t>2007/7</t>
  </si>
  <si>
    <t>2007/8</t>
  </si>
  <si>
    <t>2007/9</t>
  </si>
  <si>
    <t>2007/10</t>
  </si>
  <si>
    <t>2007/11</t>
  </si>
  <si>
    <t>2007/12</t>
  </si>
  <si>
    <t>項目 Item</t>
  </si>
  <si>
    <t>全年
合計</t>
  </si>
  <si>
    <t>2007/1</t>
  </si>
  <si>
    <t>2007/2</t>
  </si>
  <si>
    <t>2006/3</t>
  </si>
  <si>
    <t>2006/4</t>
  </si>
  <si>
    <t>2006/5</t>
  </si>
  <si>
    <t>2006/6</t>
  </si>
  <si>
    <t>2006/7</t>
  </si>
  <si>
    <t>2006/8</t>
  </si>
  <si>
    <t>2006/9</t>
  </si>
  <si>
    <t>2006/10</t>
  </si>
  <si>
    <t>2006/11</t>
  </si>
  <si>
    <t>2006/12</t>
  </si>
  <si>
    <t>中天</t>
  </si>
  <si>
    <t>MBOA</t>
  </si>
  <si>
    <t>全年
合計</t>
  </si>
  <si>
    <t>2006/1</t>
  </si>
  <si>
    <t>2006/2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</si>
  <si>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</si>
  <si>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t>2005/3</t>
  </si>
  <si>
    <t>2005/4</t>
  </si>
  <si>
    <t>2005/5</t>
  </si>
  <si>
    <t>2005/6</t>
  </si>
  <si>
    <t>2005/7</t>
  </si>
  <si>
    <t>2005/8</t>
  </si>
  <si>
    <t>2005/9</t>
  </si>
  <si>
    <t>2005/10</t>
  </si>
  <si>
    <t>2005/11</t>
  </si>
  <si>
    <t>2005/12</t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</si>
  <si>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</si>
  <si>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</si>
  <si>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</si>
  <si>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</si>
  <si>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</si>
  <si>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</si>
  <si>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</si>
  <si>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</si>
  <si>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</si>
  <si>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</si>
  <si>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</si>
  <si>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</si>
  <si>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</si>
  <si>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</si>
  <si>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</si>
  <si>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</si>
  <si>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</si>
  <si>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</si>
  <si>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</si>
  <si>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</si>
  <si>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</si>
  <si>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</si>
  <si>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中天</t>
  </si>
  <si>
    <t>小計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</si>
  <si>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</si>
  <si>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</si>
  <si>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</si>
  <si>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</si>
  <si>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</si>
  <si>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</si>
  <si>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</si>
  <si>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</si>
  <si>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</si>
  <si>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</si>
  <si>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NQA</t>
  </si>
  <si>
    <t>UCS</t>
  </si>
  <si>
    <t>MBOA</t>
  </si>
  <si>
    <t>Subtotal</t>
  </si>
  <si>
    <t>Farm</t>
  </si>
  <si>
    <t>Market</t>
  </si>
  <si>
    <t>全年
合計</t>
  </si>
  <si>
    <t>檢驗件數 Samples</t>
  </si>
  <si>
    <t>檢出件數 Contaminated</t>
  </si>
  <si>
    <t>檢出率(%) Ratio</t>
  </si>
  <si>
    <t>2005/1</t>
  </si>
  <si>
    <t>2005/2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</si>
  <si>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</si>
  <si>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</si>
  <si>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</si>
  <si>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</si>
  <si>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</si>
  <si>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</si>
  <si>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</si>
  <si>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</si>
  <si>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</si>
  <si>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</si>
  <si>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</si>
  <si>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t>2004/7</t>
  </si>
  <si>
    <t>2004/8</t>
  </si>
  <si>
    <t>2004/9</t>
  </si>
  <si>
    <t>2004/10</t>
  </si>
  <si>
    <t>2004/11</t>
  </si>
  <si>
    <t>2004/12</t>
  </si>
  <si>
    <t>2004/5</t>
  </si>
  <si>
    <t>2004/6</t>
  </si>
  <si>
    <t>**: 2004年一至四月無資料</t>
  </si>
  <si>
    <t>There is no monitor data for January to April, 2004.</t>
  </si>
  <si>
    <t>2011/1~
2011/12</t>
  </si>
  <si>
    <t>綠色</t>
  </si>
  <si>
    <t>GAA</t>
  </si>
  <si>
    <t>綠色</t>
  </si>
  <si>
    <t>GAA</t>
  </si>
  <si>
    <t>2011/1</t>
  </si>
  <si>
    <t>2011/2</t>
  </si>
  <si>
    <t>2011/3</t>
  </si>
  <si>
    <t>2011/4</t>
  </si>
  <si>
    <t>2011/5</t>
  </si>
  <si>
    <t>2011/6</t>
  </si>
  <si>
    <t>2011/7</t>
  </si>
  <si>
    <t>2011/8</t>
  </si>
  <si>
    <t>2011/9</t>
  </si>
  <si>
    <t>2011/10</t>
  </si>
  <si>
    <t>2011/11</t>
  </si>
  <si>
    <t>2011/12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</si>
  <si>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</si>
  <si>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</si>
  <si>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</si>
  <si>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</si>
  <si>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</si>
  <si>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</si>
  <si>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</si>
  <si>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</si>
  <si>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</si>
  <si>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</si>
  <si>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</si>
  <si>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r>
      <t xml:space="preserve">     </t>
    </r>
    <r>
      <rPr>
        <sz val="12"/>
        <rFont val="細明體"/>
        <family val="3"/>
      </rPr>
      <t>綠色（</t>
    </r>
    <r>
      <rPr>
        <sz val="12"/>
        <rFont val="Times New Roman"/>
        <family val="1"/>
      </rPr>
      <t>GAA</t>
    </r>
    <r>
      <rPr>
        <sz val="12"/>
        <rFont val="細明體"/>
        <family val="3"/>
      </rPr>
      <t>）－中華綠色農業發展協會（</t>
    </r>
    <r>
      <rPr>
        <sz val="12"/>
        <rFont val="Times New Roman"/>
        <family val="1"/>
      </rPr>
      <t>Green Agricultural Association</t>
    </r>
    <r>
      <rPr>
        <sz val="12"/>
        <rFont val="細明體"/>
        <family val="3"/>
      </rPr>
      <t>）</t>
    </r>
  </si>
  <si>
    <t>資料來源：國立宜蘭大學有機農業發產中心統計。</t>
  </si>
  <si>
    <t>2012/1~
2012/12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</si>
  <si>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</si>
  <si>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</si>
  <si>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</si>
  <si>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</si>
  <si>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</si>
  <si>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</si>
  <si>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</si>
  <si>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</si>
  <si>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</si>
  <si>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</si>
  <si>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</si>
  <si>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r>
      <t xml:space="preserve">     </t>
    </r>
    <r>
      <rPr>
        <sz val="12"/>
        <rFont val="細明體"/>
        <family val="3"/>
      </rPr>
      <t>綠色（</t>
    </r>
    <r>
      <rPr>
        <sz val="12"/>
        <rFont val="Times New Roman"/>
        <family val="1"/>
      </rPr>
      <t>GAA</t>
    </r>
    <r>
      <rPr>
        <sz val="12"/>
        <rFont val="細明體"/>
        <family val="3"/>
      </rPr>
      <t>）－中華綠色農業發展協會（</t>
    </r>
    <r>
      <rPr>
        <sz val="12"/>
        <rFont val="Times New Roman"/>
        <family val="1"/>
      </rPr>
      <t>Green Agricultural Association</t>
    </r>
    <r>
      <rPr>
        <sz val="12"/>
        <rFont val="細明體"/>
        <family val="3"/>
      </rPr>
      <t>）</t>
    </r>
  </si>
  <si>
    <r>
      <t xml:space="preserve">     </t>
    </r>
    <r>
      <rPr>
        <sz val="12"/>
        <rFont val="細明體"/>
        <family val="3"/>
      </rPr>
      <t>采園（</t>
    </r>
    <r>
      <rPr>
        <sz val="12"/>
        <rFont val="Times New Roman"/>
        <family val="1"/>
      </rPr>
      <t>ECO Garden</t>
    </r>
    <r>
      <rPr>
        <sz val="12"/>
        <rFont val="細明體"/>
        <family val="3"/>
      </rPr>
      <t>）－采園生態驗證有限公司（</t>
    </r>
    <r>
      <rPr>
        <sz val="12"/>
        <rFont val="Times New Roman"/>
        <family val="1"/>
      </rPr>
      <t>ECO Garden co., Ltd.</t>
    </r>
    <r>
      <rPr>
        <sz val="12"/>
        <rFont val="細明體"/>
        <family val="3"/>
      </rPr>
      <t>）</t>
    </r>
  </si>
  <si>
    <r>
      <rPr>
        <sz val="12"/>
        <rFont val="新細明體"/>
        <family val="1"/>
      </rPr>
      <t xml:space="preserve">     和諧（</t>
    </r>
    <r>
      <rPr>
        <sz val="12"/>
        <rFont val="Times New Roman"/>
        <family val="1"/>
      </rPr>
      <t>HOA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財團法人和諧有機農業基金會（</t>
    </r>
    <r>
      <rPr>
        <sz val="12"/>
        <rFont val="Times New Roman"/>
        <family val="1"/>
      </rPr>
      <t>Harmony Organic Agriculture Foundation</t>
    </r>
    <r>
      <rPr>
        <sz val="12"/>
        <rFont val="新細明體"/>
        <family val="1"/>
      </rPr>
      <t>）</t>
    </r>
  </si>
  <si>
    <r>
      <t xml:space="preserve">     </t>
    </r>
    <r>
      <rPr>
        <sz val="12"/>
        <rFont val="新細明體"/>
        <family val="1"/>
      </rPr>
      <t>慈心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－慈心</t>
    </r>
    <r>
      <rPr>
        <sz val="12"/>
        <rFont val="新細明體"/>
        <family val="1"/>
      </rPr>
      <t>有機驗證股份有限公司（</t>
    </r>
    <r>
      <rPr>
        <sz val="12"/>
        <rFont val="Times New Roman"/>
        <family val="1"/>
      </rPr>
      <t>Tse-Xin Organic Certification Corporation</t>
    </r>
    <r>
      <rPr>
        <sz val="12"/>
        <rFont val="新細明體"/>
        <family val="1"/>
      </rPr>
      <t>）；未來慈心</t>
    </r>
    <r>
      <rPr>
        <sz val="12"/>
        <rFont val="Times New Roman"/>
        <family val="1"/>
      </rPr>
      <t>TOAF</t>
    </r>
    <r>
      <rPr>
        <sz val="12"/>
        <rFont val="新細明體"/>
        <family val="1"/>
      </rPr>
      <t>將逐漸轉用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，本統計表將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歸在</t>
    </r>
    <r>
      <rPr>
        <sz val="12"/>
        <rFont val="Times New Roman"/>
        <family val="1"/>
      </rPr>
      <t>TOAF</t>
    </r>
    <r>
      <rPr>
        <sz val="12"/>
        <rFont val="新細明體"/>
        <family val="1"/>
      </rPr>
      <t>內。</t>
    </r>
  </si>
  <si>
    <t>采園</t>
  </si>
  <si>
    <t>和諧</t>
  </si>
  <si>
    <t>ECOG</t>
  </si>
  <si>
    <t>HOA</t>
  </si>
  <si>
    <t>-</t>
  </si>
  <si>
    <t>采園</t>
  </si>
  <si>
    <t>和諧</t>
  </si>
  <si>
    <t>ECOG</t>
  </si>
  <si>
    <t>HOA</t>
  </si>
  <si>
    <t>2012/1</t>
  </si>
  <si>
    <t>2012/2</t>
  </si>
  <si>
    <t>2012/3</t>
  </si>
  <si>
    <t>2012/4</t>
  </si>
  <si>
    <t>2012/5</t>
  </si>
  <si>
    <t>2012/6</t>
  </si>
  <si>
    <t>2012/7</t>
  </si>
  <si>
    <t>2012/8</t>
  </si>
  <si>
    <t>2012/9</t>
  </si>
  <si>
    <t>2012/10</t>
  </si>
  <si>
    <t>2012/11</t>
  </si>
  <si>
    <t>2012/12</t>
  </si>
  <si>
    <r>
      <t xml:space="preserve">     </t>
    </r>
    <r>
      <rPr>
        <sz val="12"/>
        <rFont val="細明體"/>
        <family val="3"/>
      </rPr>
      <t>采園（</t>
    </r>
    <r>
      <rPr>
        <sz val="12"/>
        <rFont val="Times New Roman"/>
        <family val="1"/>
      </rPr>
      <t>ECO Garden</t>
    </r>
    <r>
      <rPr>
        <sz val="12"/>
        <rFont val="細明體"/>
        <family val="3"/>
      </rPr>
      <t>）－采園生態驗證有限公司（</t>
    </r>
    <r>
      <rPr>
        <sz val="12"/>
        <rFont val="Times New Roman"/>
        <family val="1"/>
      </rPr>
      <t>ECO Garden co., Ltd.</t>
    </r>
    <r>
      <rPr>
        <sz val="12"/>
        <rFont val="細明體"/>
        <family val="3"/>
      </rPr>
      <t>）</t>
    </r>
  </si>
  <si>
    <r>
      <rPr>
        <sz val="12"/>
        <rFont val="新細明體"/>
        <family val="1"/>
      </rPr>
      <t xml:space="preserve">     和諧（</t>
    </r>
    <r>
      <rPr>
        <sz val="12"/>
        <rFont val="Times New Roman"/>
        <family val="1"/>
      </rPr>
      <t>HOA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財團法人和諧有機農業基金會（</t>
    </r>
    <r>
      <rPr>
        <sz val="12"/>
        <rFont val="Times New Roman"/>
        <family val="1"/>
      </rPr>
      <t>Harmony Organic Agriculture Foundation</t>
    </r>
    <r>
      <rPr>
        <sz val="12"/>
        <rFont val="新細明體"/>
        <family val="1"/>
      </rPr>
      <t>）</t>
    </r>
  </si>
  <si>
    <r>
      <t xml:space="preserve">     </t>
    </r>
    <r>
      <rPr>
        <sz val="12"/>
        <rFont val="新細明體"/>
        <family val="1"/>
      </rPr>
      <t>慈心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－慈心</t>
    </r>
    <r>
      <rPr>
        <sz val="12"/>
        <rFont val="新細明體"/>
        <family val="1"/>
      </rPr>
      <t>有機驗證股份有限公司（</t>
    </r>
    <r>
      <rPr>
        <sz val="12"/>
        <rFont val="Times New Roman"/>
        <family val="1"/>
      </rPr>
      <t>Tse-Xin Organic Certification Corporation</t>
    </r>
    <r>
      <rPr>
        <sz val="12"/>
        <rFont val="新細明體"/>
        <family val="1"/>
      </rPr>
      <t>）；未來慈心</t>
    </r>
    <r>
      <rPr>
        <sz val="12"/>
        <rFont val="Times New Roman"/>
        <family val="1"/>
      </rPr>
      <t>TOAF</t>
    </r>
    <r>
      <rPr>
        <sz val="12"/>
        <rFont val="新細明體"/>
        <family val="1"/>
      </rPr>
      <t>將逐漸轉用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，本統計表將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歸在</t>
    </r>
    <r>
      <rPr>
        <sz val="12"/>
        <rFont val="Times New Roman"/>
        <family val="1"/>
      </rPr>
      <t>TOAF</t>
    </r>
    <r>
      <rPr>
        <sz val="12"/>
        <rFont val="新細明體"/>
        <family val="1"/>
      </rPr>
      <t>內。</t>
    </r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</si>
  <si>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</si>
  <si>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</si>
  <si>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</si>
  <si>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</si>
  <si>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</si>
  <si>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</si>
  <si>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</si>
  <si>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</si>
  <si>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</si>
  <si>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</si>
  <si>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</si>
  <si>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</si>
  <si>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</si>
  <si>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</si>
  <si>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生鮮Fresh</t>
  </si>
  <si>
    <r>
      <t xml:space="preserve">加工
</t>
    </r>
    <r>
      <rPr>
        <sz val="12"/>
        <rFont val="Times New Roman"/>
        <family val="1"/>
      </rPr>
      <t>pro-cessed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</si>
  <si>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</si>
  <si>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</si>
  <si>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</si>
  <si>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</si>
  <si>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</si>
  <si>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</si>
  <si>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</si>
  <si>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</si>
  <si>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</si>
  <si>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中天</t>
  </si>
  <si>
    <t>綠色</t>
  </si>
  <si>
    <t>采園</t>
  </si>
  <si>
    <t>和諧</t>
  </si>
  <si>
    <t>小計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</si>
  <si>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</si>
  <si>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</si>
  <si>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</si>
  <si>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</si>
  <si>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</si>
  <si>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</si>
  <si>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</si>
  <si>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</si>
  <si>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</si>
  <si>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</si>
  <si>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NQA</t>
  </si>
  <si>
    <t>UCS</t>
  </si>
  <si>
    <t>MBOA</t>
  </si>
  <si>
    <t>GAA</t>
  </si>
  <si>
    <t>ECOG</t>
  </si>
  <si>
    <t>HOA</t>
  </si>
  <si>
    <t>Subtotal</t>
  </si>
  <si>
    <t>Farm</t>
  </si>
  <si>
    <t>Market</t>
  </si>
  <si>
    <t>全年
合計</t>
  </si>
  <si>
    <t>檢驗件數 Samples</t>
  </si>
  <si>
    <t>2013/1</t>
  </si>
  <si>
    <t>2013/2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</si>
  <si>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</si>
  <si>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</si>
  <si>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</si>
  <si>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</si>
  <si>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</si>
  <si>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</si>
  <si>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</si>
  <si>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</si>
  <si>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</si>
  <si>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</si>
  <si>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2014/1~2014/12</t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</si>
  <si>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</si>
  <si>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</si>
  <si>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</si>
  <si>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</si>
  <si>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</si>
  <si>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</si>
  <si>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</si>
  <si>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</si>
  <si>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</si>
  <si>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</si>
  <si>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</si>
  <si>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</si>
  <si>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</si>
  <si>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</si>
  <si>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生鮮Fresh</t>
  </si>
  <si>
    <r>
      <t xml:space="preserve">加工
</t>
    </r>
    <r>
      <rPr>
        <sz val="12"/>
        <rFont val="Times New Roman"/>
        <family val="1"/>
      </rPr>
      <t>pro-cessed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</si>
  <si>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</si>
  <si>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</si>
  <si>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</si>
  <si>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</si>
  <si>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</si>
  <si>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</si>
  <si>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</si>
  <si>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</si>
  <si>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</si>
  <si>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中天</t>
  </si>
  <si>
    <t>綠色</t>
  </si>
  <si>
    <t>采園</t>
  </si>
  <si>
    <t>和諧</t>
  </si>
  <si>
    <t>小計</t>
  </si>
  <si>
    <t>田間</t>
  </si>
  <si>
    <t>市場</t>
  </si>
  <si>
    <t>MOA</t>
  </si>
  <si>
    <t>TOPA</t>
  </si>
  <si>
    <t>TOAF</t>
  </si>
  <si>
    <t>FOA</t>
  </si>
  <si>
    <t>ZHCERT</t>
  </si>
  <si>
    <t>FSII</t>
  </si>
  <si>
    <t>NCKU</t>
  </si>
  <si>
    <t>NCHU</t>
  </si>
  <si>
    <t>NQA</t>
  </si>
  <si>
    <t>UCS</t>
  </si>
  <si>
    <t>MBOA</t>
  </si>
  <si>
    <t>GAA</t>
  </si>
  <si>
    <t>ECOG</t>
  </si>
  <si>
    <t>HOA</t>
  </si>
  <si>
    <t>Subtotal</t>
  </si>
  <si>
    <t>Farm</t>
  </si>
  <si>
    <t>Market</t>
  </si>
  <si>
    <t>全年
合計</t>
  </si>
  <si>
    <t>檢驗件數 Samples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</si>
  <si>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</si>
  <si>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</si>
  <si>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</si>
  <si>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</si>
  <si>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</si>
  <si>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</si>
  <si>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</si>
  <si>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</si>
  <si>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</si>
  <si>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</si>
  <si>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</si>
  <si>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</si>
  <si>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r>
      <t xml:space="preserve">     </t>
    </r>
    <r>
      <rPr>
        <sz val="12"/>
        <rFont val="細明體"/>
        <family val="3"/>
      </rPr>
      <t>綠色（</t>
    </r>
    <r>
      <rPr>
        <sz val="12"/>
        <rFont val="Times New Roman"/>
        <family val="1"/>
      </rPr>
      <t>GAA</t>
    </r>
    <r>
      <rPr>
        <sz val="12"/>
        <rFont val="細明體"/>
        <family val="3"/>
      </rPr>
      <t>）－中華綠色農業發展協會（</t>
    </r>
    <r>
      <rPr>
        <sz val="12"/>
        <rFont val="Times New Roman"/>
        <family val="1"/>
      </rPr>
      <t>Green Agricultural Association</t>
    </r>
    <r>
      <rPr>
        <sz val="12"/>
        <rFont val="細明體"/>
        <family val="3"/>
      </rPr>
      <t>）</t>
    </r>
  </si>
  <si>
    <r>
      <t xml:space="preserve">     </t>
    </r>
    <r>
      <rPr>
        <sz val="12"/>
        <rFont val="細明體"/>
        <family val="3"/>
      </rPr>
      <t>采園（</t>
    </r>
    <r>
      <rPr>
        <sz val="12"/>
        <rFont val="Times New Roman"/>
        <family val="1"/>
      </rPr>
      <t>ECO Garden</t>
    </r>
    <r>
      <rPr>
        <sz val="12"/>
        <rFont val="細明體"/>
        <family val="3"/>
      </rPr>
      <t>）－采園生態驗證有限公司（</t>
    </r>
    <r>
      <rPr>
        <sz val="12"/>
        <rFont val="Times New Roman"/>
        <family val="1"/>
      </rPr>
      <t>ECO Garden co., Ltd.</t>
    </r>
    <r>
      <rPr>
        <sz val="12"/>
        <rFont val="細明體"/>
        <family val="3"/>
      </rPr>
      <t>）</t>
    </r>
  </si>
  <si>
    <r>
      <rPr>
        <sz val="12"/>
        <rFont val="新細明體"/>
        <family val="1"/>
      </rPr>
      <t xml:space="preserve">     和諧（</t>
    </r>
    <r>
      <rPr>
        <sz val="12"/>
        <rFont val="Times New Roman"/>
        <family val="1"/>
      </rPr>
      <t>HOA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財團法人和諧有機農業基金會（</t>
    </r>
    <r>
      <rPr>
        <sz val="12"/>
        <rFont val="Times New Roman"/>
        <family val="1"/>
      </rPr>
      <t>Harmony Organic Agriculture Foundation</t>
    </r>
    <r>
      <rPr>
        <sz val="12"/>
        <rFont val="新細明體"/>
        <family val="1"/>
      </rPr>
      <t>）</t>
    </r>
  </si>
  <si>
    <r>
      <t xml:space="preserve">     </t>
    </r>
    <r>
      <rPr>
        <sz val="12"/>
        <rFont val="新細明體"/>
        <family val="1"/>
      </rPr>
      <t>慈心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－慈心</t>
    </r>
    <r>
      <rPr>
        <sz val="12"/>
        <rFont val="新細明體"/>
        <family val="1"/>
      </rPr>
      <t>有機驗證股份有限公司（</t>
    </r>
    <r>
      <rPr>
        <sz val="12"/>
        <rFont val="Times New Roman"/>
        <family val="1"/>
      </rPr>
      <t>Tse-Xin Organic Certification Corporation</t>
    </r>
    <r>
      <rPr>
        <sz val="12"/>
        <rFont val="新細明體"/>
        <family val="1"/>
      </rPr>
      <t>）；未來慈心</t>
    </r>
    <r>
      <rPr>
        <sz val="12"/>
        <rFont val="Times New Roman"/>
        <family val="1"/>
      </rPr>
      <t>TOAF</t>
    </r>
    <r>
      <rPr>
        <sz val="12"/>
        <rFont val="新細明體"/>
        <family val="1"/>
      </rPr>
      <t>將逐漸轉用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，本統計表將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歸在</t>
    </r>
    <r>
      <rPr>
        <sz val="12"/>
        <rFont val="Times New Roman"/>
        <family val="1"/>
      </rPr>
      <t>TOAF</t>
    </r>
    <r>
      <rPr>
        <sz val="12"/>
        <rFont val="新細明體"/>
        <family val="1"/>
      </rPr>
      <t>內。</t>
    </r>
  </si>
  <si>
    <t>2015/1~2015/12</t>
  </si>
  <si>
    <r>
      <t>有機農產品農藥殘留抽驗結果統計</t>
    </r>
  </si>
  <si>
    <t>單位：件數，％</t>
  </si>
  <si>
    <t xml:space="preserve">  Monitoring results of organic agricultural products 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</si>
  <si>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</si>
  <si>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</si>
  <si>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</si>
  <si>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</si>
  <si>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t>未標示
Not marked</t>
  </si>
  <si>
    <r>
      <t xml:space="preserve">抽樣地點
</t>
    </r>
    <r>
      <rPr>
        <sz val="11"/>
        <rFont val="Times New Roman"/>
        <family val="1"/>
      </rPr>
      <t>Sampling
place</t>
    </r>
  </si>
  <si>
    <r>
      <t xml:space="preserve">產品別
</t>
    </r>
    <r>
      <rPr>
        <sz val="12"/>
        <rFont val="Times New Roman"/>
        <family val="1"/>
      </rPr>
      <t>Product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</si>
  <si>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</si>
  <si>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</si>
  <si>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</si>
  <si>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</si>
  <si>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生鮮Fresh</t>
  </si>
  <si>
    <r>
      <t xml:space="preserve">加工
</t>
    </r>
    <r>
      <rPr>
        <sz val="12"/>
        <rFont val="Times New Roman"/>
        <family val="1"/>
      </rPr>
      <t>pro-cessed</t>
    </r>
  </si>
  <si>
    <t>台灣</t>
  </si>
  <si>
    <t>慈心</t>
  </si>
  <si>
    <t>寶島</t>
  </si>
  <si>
    <t>中華</t>
  </si>
  <si>
    <t>暐凱</t>
  </si>
  <si>
    <t>成大</t>
  </si>
  <si>
    <t>中興</t>
  </si>
  <si>
    <t>環球</t>
  </si>
  <si>
    <t>采園</t>
  </si>
  <si>
    <t>和諧</t>
  </si>
  <si>
    <t>小計</t>
  </si>
  <si>
    <t>田間</t>
  </si>
  <si>
    <t>市場</t>
  </si>
  <si>
    <t>MOA</t>
  </si>
  <si>
    <t>TOPA</t>
  </si>
  <si>
    <t>TOAF</t>
  </si>
  <si>
    <t>FOA</t>
  </si>
  <si>
    <t>ZHCERT</t>
  </si>
  <si>
    <t>FSII</t>
  </si>
  <si>
    <t>NCKU</t>
  </si>
  <si>
    <t>NCHU</t>
  </si>
  <si>
    <t>UCS</t>
  </si>
  <si>
    <t>ECOG</t>
  </si>
  <si>
    <t>HOA</t>
  </si>
  <si>
    <t>Subtotal</t>
  </si>
  <si>
    <t>Farm</t>
  </si>
  <si>
    <t>Market</t>
  </si>
  <si>
    <t>全年
合計</t>
  </si>
  <si>
    <t>檢驗件數 Samples</t>
  </si>
  <si>
    <t>檢出件數 Contaminated</t>
  </si>
  <si>
    <t>檢出率(%) Ratio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</si>
  <si>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</si>
  <si>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</si>
  <si>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</si>
  <si>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</si>
  <si>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</si>
  <si>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</si>
  <si>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</si>
  <si>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</si>
  <si>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</si>
  <si>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</si>
  <si>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</si>
  <si>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</si>
  <si>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</si>
  <si>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</si>
  <si>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</si>
  <si>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</si>
  <si>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</si>
  <si>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r>
      <t xml:space="preserve">     </t>
    </r>
    <r>
      <rPr>
        <sz val="12"/>
        <rFont val="細明體"/>
        <family val="3"/>
      </rPr>
      <t>成大（</t>
    </r>
    <r>
      <rPr>
        <sz val="12"/>
        <rFont val="Times New Roman"/>
        <family val="1"/>
      </rPr>
      <t>NCKU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—</t>
    </r>
    <r>
      <rPr>
        <sz val="12"/>
        <rFont val="細明體"/>
        <family val="3"/>
      </rPr>
      <t>成功大學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先進動力系統研究中心（</t>
    </r>
    <r>
      <rPr>
        <sz val="12"/>
        <rFont val="Times New Roman"/>
        <family val="1"/>
      </rPr>
      <t xml:space="preserve">National Cheng Kung University </t>
    </r>
    <r>
      <rPr>
        <sz val="12"/>
        <rFont val="細明體"/>
        <family val="3"/>
      </rPr>
      <t>）</t>
    </r>
  </si>
  <si>
    <t xml:space="preserve">     中興（NCHU）－中興大學　農產品檢測暨驗證中心（Agricultural Products Analysis and Certification Center）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</si>
  <si>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</si>
  <si>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細明體"/>
        <family val="3"/>
      </rPr>
      <t>采園（</t>
    </r>
    <r>
      <rPr>
        <sz val="12"/>
        <rFont val="Times New Roman"/>
        <family val="1"/>
      </rPr>
      <t>ECO Garden</t>
    </r>
    <r>
      <rPr>
        <sz val="12"/>
        <rFont val="細明體"/>
        <family val="3"/>
      </rPr>
      <t>）－采園生態驗證有限公司（</t>
    </r>
    <r>
      <rPr>
        <sz val="12"/>
        <rFont val="Times New Roman"/>
        <family val="1"/>
      </rPr>
      <t>ECO Garden co., Ltd.</t>
    </r>
    <r>
      <rPr>
        <sz val="12"/>
        <rFont val="細明體"/>
        <family val="3"/>
      </rPr>
      <t>）</t>
    </r>
  </si>
  <si>
    <r>
      <rPr>
        <sz val="12"/>
        <rFont val="新細明體"/>
        <family val="1"/>
      </rPr>
      <t xml:space="preserve">     和諧（</t>
    </r>
    <r>
      <rPr>
        <sz val="12"/>
        <rFont val="Times New Roman"/>
        <family val="1"/>
      </rPr>
      <t>HOA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>—</t>
    </r>
    <r>
      <rPr>
        <sz val="12"/>
        <rFont val="新細明體"/>
        <family val="1"/>
      </rPr>
      <t>財團法人和諧有機農業基金會（</t>
    </r>
    <r>
      <rPr>
        <sz val="12"/>
        <rFont val="Times New Roman"/>
        <family val="1"/>
      </rPr>
      <t>Harmony Organic Agriculture Foundation</t>
    </r>
    <r>
      <rPr>
        <sz val="12"/>
        <rFont val="新細明體"/>
        <family val="1"/>
      </rPr>
      <t>）</t>
    </r>
  </si>
  <si>
    <r>
      <t xml:space="preserve">     </t>
    </r>
    <r>
      <rPr>
        <sz val="12"/>
        <rFont val="新細明體"/>
        <family val="1"/>
      </rPr>
      <t>慈心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TOC</t>
    </r>
    <r>
      <rPr>
        <sz val="12"/>
        <rFont val="新細明體"/>
        <family val="1"/>
      </rPr>
      <t>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－慈心</t>
    </r>
    <r>
      <rPr>
        <sz val="12"/>
        <rFont val="新細明體"/>
        <family val="1"/>
      </rPr>
      <t>有機驗證股份有限公司（</t>
    </r>
    <r>
      <rPr>
        <sz val="12"/>
        <rFont val="Times New Roman"/>
        <family val="1"/>
      </rPr>
      <t>Tse-Xin Organic Certification Corporation</t>
    </r>
    <r>
      <rPr>
        <sz val="12"/>
        <rFont val="新細明體"/>
        <family val="1"/>
      </rPr>
      <t>）</t>
    </r>
  </si>
  <si>
    <t>2013/1~2013/12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</si>
</sst>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0_);[Red]\(0.00\)"/>
    <numFmt numFmtId="183" formatCode="[$-404]gge&quot;年&quot;m&quot;月&quot;d&quot;日&quot;"/>
    <numFmt numFmtId="184" formatCode="0.0%"/>
    <numFmt numFmtId="185" formatCode="m&quot;月&quot;d&quot;日&quot;"/>
    <numFmt numFmtId="186" formatCode="m&quot;月&quot;d&quot;日&quot;;@"/>
    <numFmt numFmtId="187" formatCode="mmm\-yyyy"/>
    <numFmt numFmtId="188" formatCode="[$-404]\Oeg"/>
    <numFmt numFmtId="189" formatCode="[$-404]e/m/d;@"/>
    <numFmt numFmtId="190" formatCode="m/d;@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1"/>
      <name val="Times New Roman"/>
      <family val="1"/>
    </font>
    <font>
      <b/>
      <sz val="14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1"/>
      <color indexed="1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10"/>
      <name val="新細明體"/>
      <family val="1"/>
    </font>
    <font>
      <sz val="10"/>
      <name val="新細明體"/>
      <family val="1"/>
    </font>
    <font>
      <b/>
      <sz val="12"/>
      <color indexed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1"/>
      <color rgb="FFFF000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wrapText="1"/>
    </xf>
    <xf numFmtId="0" fontId="17" fillId="24" borderId="11" xfId="0" applyFont="1" applyFill="1" applyBorder="1" applyAlignment="1">
      <alignment horizontal="righ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left" wrapText="1"/>
    </xf>
    <xf numFmtId="0" fontId="17" fillId="24" borderId="10" xfId="0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right" vertical="center" wrapText="1"/>
    </xf>
    <xf numFmtId="0" fontId="19" fillId="24" borderId="14" xfId="0" applyFont="1" applyFill="1" applyBorder="1" applyAlignment="1">
      <alignment horizontal="left" wrapText="1"/>
    </xf>
    <xf numFmtId="176" fontId="10" fillId="24" borderId="14" xfId="0" applyNumberFormat="1" applyFont="1" applyFill="1" applyBorder="1" applyAlignment="1">
      <alignment vertical="center"/>
    </xf>
    <xf numFmtId="176" fontId="21" fillId="24" borderId="15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/>
    </xf>
    <xf numFmtId="0" fontId="17" fillId="4" borderId="11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/>
    </xf>
    <xf numFmtId="0" fontId="17" fillId="4" borderId="10" xfId="0" applyFont="1" applyFill="1" applyBorder="1" applyAlignment="1">
      <alignment horizontal="right" vertical="center" wrapText="1"/>
    </xf>
    <xf numFmtId="176" fontId="10" fillId="4" borderId="14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177" fontId="11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177" fontId="10" fillId="24" borderId="10" xfId="0" applyNumberFormat="1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9" fillId="4" borderId="16" xfId="0" applyFont="1" applyFill="1" applyBorder="1" applyAlignment="1">
      <alignment horizontal="left" wrapText="1"/>
    </xf>
    <xf numFmtId="176" fontId="10" fillId="4" borderId="16" xfId="0" applyNumberFormat="1" applyFont="1" applyFill="1" applyBorder="1" applyAlignment="1">
      <alignment vertical="center"/>
    </xf>
    <xf numFmtId="0" fontId="19" fillId="24" borderId="16" xfId="0" applyFont="1" applyFill="1" applyBorder="1" applyAlignment="1">
      <alignment horizontal="left" wrapText="1"/>
    </xf>
    <xf numFmtId="176" fontId="11" fillId="24" borderId="16" xfId="0" applyNumberFormat="1" applyFont="1" applyFill="1" applyBorder="1" applyAlignment="1">
      <alignment vertical="center"/>
    </xf>
    <xf numFmtId="176" fontId="10" fillId="24" borderId="16" xfId="0" applyNumberFormat="1" applyFont="1" applyFill="1" applyBorder="1" applyAlignment="1">
      <alignment vertical="center"/>
    </xf>
    <xf numFmtId="0" fontId="17" fillId="24" borderId="17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176" fontId="11" fillId="4" borderId="14" xfId="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 wrapText="1"/>
    </xf>
    <xf numFmtId="0" fontId="17" fillId="24" borderId="18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177" fontId="11" fillId="24" borderId="11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177" fontId="10" fillId="24" borderId="11" xfId="0" applyNumberFormat="1" applyFont="1" applyFill="1" applyBorder="1" applyAlignment="1">
      <alignment/>
    </xf>
    <xf numFmtId="0" fontId="11" fillId="24" borderId="11" xfId="0" applyFont="1" applyFill="1" applyBorder="1" applyAlignment="1">
      <alignment/>
    </xf>
    <xf numFmtId="176" fontId="11" fillId="24" borderId="14" xfId="0" applyNumberFormat="1" applyFont="1" applyFill="1" applyBorder="1" applyAlignment="1">
      <alignment vertical="center"/>
    </xf>
    <xf numFmtId="177" fontId="11" fillId="24" borderId="10" xfId="0" applyNumberFormat="1" applyFont="1" applyFill="1" applyBorder="1" applyAlignment="1">
      <alignment vertical="center"/>
    </xf>
    <xf numFmtId="177" fontId="11" fillId="24" borderId="11" xfId="0" applyNumberFormat="1" applyFont="1" applyFill="1" applyBorder="1" applyAlignment="1">
      <alignment vertical="center"/>
    </xf>
    <xf numFmtId="176" fontId="11" fillId="4" borderId="16" xfId="0" applyNumberFormat="1" applyFont="1" applyFill="1" applyBorder="1" applyAlignment="1">
      <alignment vertical="center"/>
    </xf>
    <xf numFmtId="0" fontId="17" fillId="4" borderId="16" xfId="0" applyFont="1" applyFill="1" applyBorder="1" applyAlignment="1">
      <alignment horizontal="right" vertical="center" wrapText="1"/>
    </xf>
    <xf numFmtId="0" fontId="17" fillId="24" borderId="14" xfId="0" applyFont="1" applyFill="1" applyBorder="1" applyAlignment="1">
      <alignment horizontal="right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22" fillId="0" borderId="14" xfId="0" applyFont="1" applyBorder="1" applyAlignment="1">
      <alignment horizontal="left" wrapText="1"/>
    </xf>
    <xf numFmtId="176" fontId="11" fillId="0" borderId="14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3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10" fillId="0" borderId="14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24" borderId="23" xfId="0" applyFont="1" applyFill="1" applyBorder="1" applyAlignment="1">
      <alignment horizontal="right" vertical="center" wrapText="1"/>
    </xf>
    <xf numFmtId="0" fontId="21" fillId="24" borderId="24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22" fillId="0" borderId="0" xfId="0" applyFont="1" applyBorder="1" applyAlignment="1">
      <alignment horizontal="left" wrapText="1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4" fillId="24" borderId="25" xfId="0" applyFont="1" applyFill="1" applyBorder="1" applyAlignment="1">
      <alignment vertical="center"/>
    </xf>
    <xf numFmtId="176" fontId="21" fillId="24" borderId="15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20" fillId="24" borderId="24" xfId="0" applyFont="1" applyFill="1" applyBorder="1" applyAlignment="1">
      <alignment horizontal="right" vertical="center" wrapText="1"/>
    </xf>
    <xf numFmtId="0" fontId="20" fillId="4" borderId="12" xfId="0" applyFont="1" applyFill="1" applyBorder="1" applyAlignment="1">
      <alignment horizontal="right" vertical="center" wrapText="1"/>
    </xf>
    <xf numFmtId="0" fontId="20" fillId="4" borderId="13" xfId="0" applyFont="1" applyFill="1" applyBorder="1" applyAlignment="1">
      <alignment horizontal="right" vertical="center" wrapText="1"/>
    </xf>
    <xf numFmtId="176" fontId="21" fillId="4" borderId="15" xfId="0" applyNumberFormat="1" applyFont="1" applyFill="1" applyBorder="1" applyAlignment="1">
      <alignment vertical="center"/>
    </xf>
    <xf numFmtId="0" fontId="40" fillId="4" borderId="12" xfId="0" applyFont="1" applyFill="1" applyBorder="1" applyAlignment="1">
      <alignment/>
    </xf>
    <xf numFmtId="0" fontId="40" fillId="4" borderId="13" xfId="0" applyFont="1" applyFill="1" applyBorder="1" applyAlignment="1">
      <alignment/>
    </xf>
    <xf numFmtId="176" fontId="40" fillId="4" borderId="15" xfId="0" applyNumberFormat="1" applyFont="1" applyFill="1" applyBorder="1" applyAlignment="1">
      <alignment vertical="center"/>
    </xf>
    <xf numFmtId="177" fontId="40" fillId="24" borderId="12" xfId="0" applyNumberFormat="1" applyFont="1" applyFill="1" applyBorder="1" applyAlignment="1">
      <alignment/>
    </xf>
    <xf numFmtId="177" fontId="40" fillId="24" borderId="13" xfId="0" applyNumberFormat="1" applyFont="1" applyFill="1" applyBorder="1" applyAlignment="1">
      <alignment/>
    </xf>
    <xf numFmtId="176" fontId="40" fillId="24" borderId="27" xfId="0" applyNumberFormat="1" applyFont="1" applyFill="1" applyBorder="1" applyAlignment="1">
      <alignment vertical="center"/>
    </xf>
    <xf numFmtId="0" fontId="40" fillId="4" borderId="12" xfId="0" applyFont="1" applyFill="1" applyBorder="1" applyAlignment="1">
      <alignment vertical="center"/>
    </xf>
    <xf numFmtId="0" fontId="40" fillId="4" borderId="13" xfId="0" applyFont="1" applyFill="1" applyBorder="1" applyAlignment="1">
      <alignment vertical="center"/>
    </xf>
    <xf numFmtId="176" fontId="40" fillId="4" borderId="27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horizontal="right" vertical="center"/>
    </xf>
    <xf numFmtId="0" fontId="11" fillId="0" borderId="17" xfId="0" applyFont="1" applyFill="1" applyBorder="1" applyAlignment="1">
      <alignment/>
    </xf>
    <xf numFmtId="176" fontId="11" fillId="0" borderId="15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21" fillId="24" borderId="27" xfId="0" applyNumberFormat="1" applyFont="1" applyFill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49" fontId="18" fillId="24" borderId="28" xfId="0" applyNumberFormat="1" applyFont="1" applyFill="1" applyBorder="1" applyAlignment="1">
      <alignment horizontal="center" vertical="center" wrapText="1"/>
    </xf>
    <xf numFmtId="49" fontId="18" fillId="24" borderId="29" xfId="0" applyNumberFormat="1" applyFont="1" applyFill="1" applyBorder="1" applyAlignment="1">
      <alignment horizontal="center" vertical="center" wrapText="1"/>
    </xf>
    <xf numFmtId="49" fontId="18" fillId="24" borderId="3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0" fontId="4" fillId="24" borderId="31" xfId="0" applyFont="1" applyFill="1" applyBorder="1" applyAlignment="1">
      <alignment horizontal="left" vertical="center"/>
    </xf>
    <xf numFmtId="0" fontId="7" fillId="24" borderId="23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49" fontId="7" fillId="24" borderId="33" xfId="0" applyNumberFormat="1" applyFont="1" applyFill="1" applyBorder="1" applyAlignment="1">
      <alignment horizontal="center" vertical="center" wrapText="1"/>
    </xf>
    <xf numFmtId="49" fontId="7" fillId="24" borderId="34" xfId="0" applyNumberFormat="1" applyFont="1" applyFill="1" applyBorder="1" applyAlignment="1">
      <alignment horizontal="center" vertical="center" wrapText="1"/>
    </xf>
    <xf numFmtId="49" fontId="7" fillId="24" borderId="35" xfId="0" applyNumberFormat="1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left" vertical="center"/>
    </xf>
    <xf numFmtId="0" fontId="4" fillId="24" borderId="36" xfId="0" applyFont="1" applyFill="1" applyBorder="1" applyAlignment="1">
      <alignment horizontal="left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32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39" xfId="0" applyFont="1" applyFill="1" applyBorder="1" applyAlignment="1">
      <alignment horizontal="center" vertical="center" wrapText="1"/>
    </xf>
    <xf numFmtId="0" fontId="13" fillId="24" borderId="40" xfId="0" applyFont="1" applyFill="1" applyBorder="1" applyAlignment="1">
      <alignment horizontal="center" vertical="center" wrapText="1"/>
    </xf>
    <xf numFmtId="49" fontId="18" fillId="24" borderId="33" xfId="0" applyNumberFormat="1" applyFont="1" applyFill="1" applyBorder="1" applyAlignment="1">
      <alignment horizontal="center" vertical="center" wrapText="1"/>
    </xf>
    <xf numFmtId="49" fontId="18" fillId="24" borderId="34" xfId="0" applyNumberFormat="1" applyFont="1" applyFill="1" applyBorder="1" applyAlignment="1">
      <alignment horizontal="center" vertical="center" wrapText="1"/>
    </xf>
    <xf numFmtId="49" fontId="18" fillId="24" borderId="35" xfId="0" applyNumberFormat="1" applyFont="1" applyFill="1" applyBorder="1" applyAlignment="1">
      <alignment horizontal="center" vertical="center" wrapText="1"/>
    </xf>
    <xf numFmtId="49" fontId="18" fillId="4" borderId="33" xfId="0" applyNumberFormat="1" applyFont="1" applyFill="1" applyBorder="1" applyAlignment="1">
      <alignment horizontal="center" vertical="center" wrapText="1"/>
    </xf>
    <xf numFmtId="49" fontId="18" fillId="4" borderId="34" xfId="0" applyNumberFormat="1" applyFont="1" applyFill="1" applyBorder="1" applyAlignment="1">
      <alignment horizontal="center" vertical="center" wrapText="1"/>
    </xf>
    <xf numFmtId="49" fontId="18" fillId="4" borderId="35" xfId="0" applyNumberFormat="1" applyFont="1" applyFill="1" applyBorder="1" applyAlignment="1">
      <alignment horizontal="center" vertical="center" wrapText="1"/>
    </xf>
    <xf numFmtId="49" fontId="18" fillId="4" borderId="41" xfId="0" applyNumberFormat="1" applyFont="1" applyFill="1" applyBorder="1" applyAlignment="1">
      <alignment horizontal="center" vertical="center" wrapText="1"/>
    </xf>
    <xf numFmtId="49" fontId="18" fillId="4" borderId="42" xfId="0" applyNumberFormat="1" applyFont="1" applyFill="1" applyBorder="1" applyAlignment="1">
      <alignment horizontal="center" vertical="center" wrapText="1"/>
    </xf>
    <xf numFmtId="49" fontId="18" fillId="4" borderId="43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44" xfId="0" applyFont="1" applyFill="1" applyBorder="1" applyAlignment="1">
      <alignment horizontal="center" vertical="center"/>
    </xf>
    <xf numFmtId="0" fontId="9" fillId="24" borderId="45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24" borderId="26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24" borderId="26" xfId="0" applyFont="1" applyFill="1" applyBorder="1" applyAlignment="1">
      <alignment horizontal="center" vertical="center" wrapText="1"/>
    </xf>
    <xf numFmtId="49" fontId="18" fillId="24" borderId="41" xfId="0" applyNumberFormat="1" applyFont="1" applyFill="1" applyBorder="1" applyAlignment="1">
      <alignment horizontal="center" vertical="center" wrapText="1"/>
    </xf>
    <xf numFmtId="49" fontId="18" fillId="24" borderId="42" xfId="0" applyNumberFormat="1" applyFont="1" applyFill="1" applyBorder="1" applyAlignment="1">
      <alignment horizontal="center" vertical="center" wrapText="1"/>
    </xf>
    <xf numFmtId="49" fontId="18" fillId="24" borderId="50" xfId="0" applyNumberFormat="1" applyFont="1" applyFill="1" applyBorder="1" applyAlignment="1">
      <alignment horizontal="center" vertical="center" wrapText="1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9" fontId="3" fillId="17" borderId="35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horizontal="left" wrapText="1"/>
    </xf>
    <xf numFmtId="0" fontId="13" fillId="0" borderId="2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0" fontId="13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2" fillId="0" borderId="11" xfId="0" applyFont="1" applyBorder="1" applyAlignment="1">
      <alignment horizontal="left" wrapText="1"/>
    </xf>
    <xf numFmtId="176" fontId="13" fillId="0" borderId="15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21" fillId="24" borderId="15" xfId="0" applyNumberFormat="1" applyFont="1" applyFill="1" applyBorder="1" applyAlignment="1">
      <alignment vertical="center"/>
    </xf>
    <xf numFmtId="176" fontId="10" fillId="24" borderId="14" xfId="0" applyNumberFormat="1" applyFont="1" applyFill="1" applyBorder="1" applyAlignment="1">
      <alignment vertical="center"/>
    </xf>
    <xf numFmtId="0" fontId="19" fillId="24" borderId="14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right" vertical="center" wrapText="1"/>
    </xf>
    <xf numFmtId="0" fontId="17" fillId="24" borderId="10" xfId="0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horizontal="right" vertical="center" wrapText="1"/>
    </xf>
    <xf numFmtId="0" fontId="17" fillId="24" borderId="11" xfId="0" applyFont="1" applyFill="1" applyBorder="1" applyAlignment="1">
      <alignment horizontal="right" vertical="center" wrapText="1"/>
    </xf>
    <xf numFmtId="0" fontId="19" fillId="24" borderId="11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24" borderId="32" xfId="0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56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8.00390625" style="0" customWidth="1"/>
    <col min="2" max="2" width="11.25390625" style="0" customWidth="1"/>
    <col min="3" max="3" width="5.625" style="0" customWidth="1"/>
    <col min="4" max="4" width="6.25390625" style="0" customWidth="1"/>
    <col min="5" max="5" width="7.375" style="0" customWidth="1"/>
    <col min="6" max="6" width="7.00390625" style="0" bestFit="1" customWidth="1"/>
    <col min="7" max="7" width="6.875" style="0" bestFit="1" customWidth="1"/>
    <col min="8" max="8" width="5.75390625" style="0" bestFit="1" customWidth="1"/>
    <col min="9" max="10" width="6.875" style="0" bestFit="1" customWidth="1"/>
    <col min="11" max="11" width="6.75390625" style="0" bestFit="1" customWidth="1"/>
    <col min="12" max="12" width="5.50390625" style="0" bestFit="1" customWidth="1"/>
    <col min="13" max="13" width="8.125" style="0" bestFit="1" customWidth="1"/>
    <col min="14" max="16" width="8.125" style="0" customWidth="1"/>
    <col min="17" max="17" width="12.125" style="0" bestFit="1" customWidth="1"/>
    <col min="18" max="18" width="6.50390625" style="0" customWidth="1"/>
    <col min="19" max="19" width="7.875" style="0" customWidth="1"/>
    <col min="20" max="20" width="5.625" style="0" customWidth="1"/>
    <col min="21" max="21" width="6.875" style="0" customWidth="1"/>
    <col min="22" max="22" width="6.125" style="0" customWidth="1"/>
    <col min="23" max="23" width="9.75390625" style="0" customWidth="1"/>
    <col min="24" max="24" width="5.75390625" style="0" bestFit="1" customWidth="1"/>
  </cols>
  <sheetData>
    <row r="1" spans="1:24" ht="19.5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28" t="s">
        <v>36</v>
      </c>
      <c r="V1" s="128"/>
      <c r="W1" s="128"/>
      <c r="X1" s="129"/>
    </row>
    <row r="2" spans="1:24" ht="20.25" thickBot="1">
      <c r="A2" s="139" t="s">
        <v>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 t="s">
        <v>38</v>
      </c>
      <c r="V2" s="140"/>
      <c r="W2" s="140"/>
      <c r="X2" s="141"/>
    </row>
    <row r="3" spans="1:24" ht="19.5" customHeight="1">
      <c r="A3" s="136" t="s">
        <v>39</v>
      </c>
      <c r="B3" s="130" t="s">
        <v>54</v>
      </c>
      <c r="C3" s="142" t="s">
        <v>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41</v>
      </c>
      <c r="T3" s="168" t="s">
        <v>2</v>
      </c>
      <c r="U3" s="169"/>
      <c r="V3" s="174" t="s">
        <v>3</v>
      </c>
      <c r="W3" s="169"/>
      <c r="X3" s="148" t="s">
        <v>42</v>
      </c>
    </row>
    <row r="4" spans="1:24" ht="19.5" customHeight="1">
      <c r="A4" s="137"/>
      <c r="B4" s="131"/>
      <c r="C4" s="161" t="s">
        <v>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4" t="s">
        <v>43</v>
      </c>
      <c r="S4" s="146"/>
      <c r="T4" s="170"/>
      <c r="U4" s="171"/>
      <c r="V4" s="172"/>
      <c r="W4" s="173"/>
      <c r="X4" s="149"/>
    </row>
    <row r="5" spans="1:24" ht="16.5" customHeight="1">
      <c r="A5" s="137"/>
      <c r="B5" s="131"/>
      <c r="C5" s="165" t="s">
        <v>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46"/>
      <c r="S5" s="146"/>
      <c r="T5" s="172"/>
      <c r="U5" s="173"/>
      <c r="V5" s="133" t="s">
        <v>52</v>
      </c>
      <c r="W5" s="133" t="s">
        <v>6</v>
      </c>
      <c r="X5" s="149"/>
    </row>
    <row r="6" spans="1:24" ht="16.5">
      <c r="A6" s="137"/>
      <c r="B6" s="131"/>
      <c r="C6" s="1" t="s">
        <v>0</v>
      </c>
      <c r="D6" s="1" t="s">
        <v>44</v>
      </c>
      <c r="E6" s="1" t="s">
        <v>45</v>
      </c>
      <c r="F6" s="1" t="s">
        <v>46</v>
      </c>
      <c r="G6" s="1" t="s">
        <v>7</v>
      </c>
      <c r="H6" s="1" t="s">
        <v>8</v>
      </c>
      <c r="I6" s="2" t="s">
        <v>9</v>
      </c>
      <c r="J6" s="1" t="s">
        <v>10</v>
      </c>
      <c r="K6" s="1" t="s">
        <v>11</v>
      </c>
      <c r="L6" s="2" t="s">
        <v>12</v>
      </c>
      <c r="M6" s="2" t="s">
        <v>47</v>
      </c>
      <c r="N6" s="2" t="s">
        <v>305</v>
      </c>
      <c r="O6" s="2" t="s">
        <v>350</v>
      </c>
      <c r="P6" s="2" t="s">
        <v>351</v>
      </c>
      <c r="Q6" s="3" t="s">
        <v>13</v>
      </c>
      <c r="R6" s="146"/>
      <c r="S6" s="146"/>
      <c r="T6" s="4" t="s">
        <v>14</v>
      </c>
      <c r="U6" s="4" t="s">
        <v>15</v>
      </c>
      <c r="V6" s="134"/>
      <c r="W6" s="134"/>
      <c r="X6" s="149"/>
    </row>
    <row r="7" spans="1:24" ht="17.25" thickBot="1">
      <c r="A7" s="138"/>
      <c r="B7" s="132"/>
      <c r="C7" s="51" t="s">
        <v>16</v>
      </c>
      <c r="D7" s="51" t="s">
        <v>48</v>
      </c>
      <c r="E7" s="51" t="s">
        <v>17</v>
      </c>
      <c r="F7" s="51" t="s">
        <v>18</v>
      </c>
      <c r="G7" s="51" t="s">
        <v>19</v>
      </c>
      <c r="H7" s="51" t="s">
        <v>20</v>
      </c>
      <c r="I7" s="51" t="s">
        <v>21</v>
      </c>
      <c r="J7" s="51" t="s">
        <v>22</v>
      </c>
      <c r="K7" s="51" t="s">
        <v>23</v>
      </c>
      <c r="L7" s="52" t="s">
        <v>24</v>
      </c>
      <c r="M7" s="52" t="s">
        <v>49</v>
      </c>
      <c r="N7" s="52" t="s">
        <v>306</v>
      </c>
      <c r="O7" s="52" t="s">
        <v>352</v>
      </c>
      <c r="P7" s="52" t="s">
        <v>353</v>
      </c>
      <c r="Q7" s="53" t="s">
        <v>50</v>
      </c>
      <c r="R7" s="147"/>
      <c r="S7" s="147"/>
      <c r="T7" s="54" t="s">
        <v>25</v>
      </c>
      <c r="U7" s="54" t="s">
        <v>51</v>
      </c>
      <c r="V7" s="135"/>
      <c r="W7" s="135"/>
      <c r="X7" s="150"/>
    </row>
    <row r="8" spans="1:24" ht="28.5">
      <c r="A8" s="154" t="s">
        <v>31</v>
      </c>
      <c r="B8" s="19" t="s">
        <v>26</v>
      </c>
      <c r="C8" s="32">
        <v>111</v>
      </c>
      <c r="D8" s="32">
        <v>123</v>
      </c>
      <c r="E8" s="32">
        <v>58</v>
      </c>
      <c r="F8" s="32">
        <v>15</v>
      </c>
      <c r="G8" s="15">
        <v>41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33">
        <v>348</v>
      </c>
      <c r="R8" s="15">
        <v>0</v>
      </c>
      <c r="S8" s="33">
        <v>50</v>
      </c>
      <c r="T8" s="32">
        <v>188</v>
      </c>
      <c r="U8" s="32">
        <v>210</v>
      </c>
      <c r="V8" s="15">
        <v>0</v>
      </c>
      <c r="W8" s="15">
        <v>0</v>
      </c>
      <c r="X8" s="107">
        <v>398</v>
      </c>
    </row>
    <row r="9" spans="1:24" ht="28.5">
      <c r="A9" s="155"/>
      <c r="B9" s="20" t="s">
        <v>27</v>
      </c>
      <c r="C9" s="14">
        <v>8</v>
      </c>
      <c r="D9" s="14">
        <v>11</v>
      </c>
      <c r="E9" s="14">
        <v>7</v>
      </c>
      <c r="F9" s="14">
        <v>1</v>
      </c>
      <c r="G9" s="17">
        <v>4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6">
        <v>31</v>
      </c>
      <c r="R9" s="17">
        <v>0</v>
      </c>
      <c r="S9" s="16">
        <v>8</v>
      </c>
      <c r="T9" s="14">
        <v>15</v>
      </c>
      <c r="U9" s="14">
        <v>24</v>
      </c>
      <c r="V9" s="17">
        <v>0</v>
      </c>
      <c r="W9" s="17">
        <v>0</v>
      </c>
      <c r="X9" s="108">
        <v>39</v>
      </c>
    </row>
    <row r="10" spans="1:24" ht="29.25" thickBot="1">
      <c r="A10" s="156"/>
      <c r="B10" s="21" t="s">
        <v>28</v>
      </c>
      <c r="C10" s="34">
        <v>7.207207207207207</v>
      </c>
      <c r="D10" s="34">
        <v>8.94308943089431</v>
      </c>
      <c r="E10" s="34">
        <v>12.068965517241379</v>
      </c>
      <c r="F10" s="34">
        <v>6.666666666666667</v>
      </c>
      <c r="G10" s="27">
        <v>9.75609756097561</v>
      </c>
      <c r="H10" s="27" t="s">
        <v>1</v>
      </c>
      <c r="I10" s="27" t="s">
        <v>1</v>
      </c>
      <c r="J10" s="27" t="s">
        <v>1</v>
      </c>
      <c r="K10" s="27" t="s">
        <v>1</v>
      </c>
      <c r="L10" s="27" t="s">
        <v>1</v>
      </c>
      <c r="M10" s="27" t="s">
        <v>1</v>
      </c>
      <c r="N10" s="27" t="s">
        <v>1</v>
      </c>
      <c r="O10" s="27" t="s">
        <v>1</v>
      </c>
      <c r="P10" s="27" t="s">
        <v>1</v>
      </c>
      <c r="Q10" s="18">
        <v>8.908045977011495</v>
      </c>
      <c r="R10" s="35" t="s">
        <v>1</v>
      </c>
      <c r="S10" s="18">
        <v>16</v>
      </c>
      <c r="T10" s="34">
        <v>7.9787234042553195</v>
      </c>
      <c r="U10" s="34">
        <v>11.428571428571429</v>
      </c>
      <c r="V10" s="35">
        <v>0</v>
      </c>
      <c r="W10" s="35">
        <v>0</v>
      </c>
      <c r="X10" s="109">
        <f>X9/X8*100</f>
        <v>9.798994974874372</v>
      </c>
    </row>
    <row r="11" spans="1:24" ht="28.5">
      <c r="A11" s="151" t="s">
        <v>32</v>
      </c>
      <c r="B11" s="5" t="s">
        <v>26</v>
      </c>
      <c r="C11" s="41">
        <v>187</v>
      </c>
      <c r="D11" s="41">
        <v>138</v>
      </c>
      <c r="E11" s="41">
        <v>110</v>
      </c>
      <c r="F11" s="41">
        <v>19</v>
      </c>
      <c r="G11" s="6">
        <v>67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42">
        <v>521</v>
      </c>
      <c r="R11" s="6">
        <v>0</v>
      </c>
      <c r="S11" s="43">
        <v>72</v>
      </c>
      <c r="T11" s="44">
        <v>226</v>
      </c>
      <c r="U11" s="44">
        <v>367</v>
      </c>
      <c r="V11" s="6">
        <v>0</v>
      </c>
      <c r="W11" s="6">
        <v>0</v>
      </c>
      <c r="X11" s="110">
        <v>593</v>
      </c>
    </row>
    <row r="12" spans="1:24" ht="28.5">
      <c r="A12" s="152"/>
      <c r="B12" s="8" t="s">
        <v>27</v>
      </c>
      <c r="C12" s="22">
        <v>1</v>
      </c>
      <c r="D12" s="22">
        <v>2</v>
      </c>
      <c r="E12" s="22">
        <v>1</v>
      </c>
      <c r="F12" s="22">
        <v>1</v>
      </c>
      <c r="G12" s="31">
        <v>6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23">
        <v>11</v>
      </c>
      <c r="R12" s="31">
        <v>0</v>
      </c>
      <c r="S12" s="24">
        <v>9</v>
      </c>
      <c r="T12" s="25">
        <v>2</v>
      </c>
      <c r="U12" s="25">
        <v>18</v>
      </c>
      <c r="V12" s="31">
        <v>0</v>
      </c>
      <c r="W12" s="31">
        <v>0</v>
      </c>
      <c r="X12" s="111">
        <v>20</v>
      </c>
    </row>
    <row r="13" spans="1:24" ht="29.25" thickBot="1">
      <c r="A13" s="152"/>
      <c r="B13" s="28" t="s">
        <v>28</v>
      </c>
      <c r="C13" s="29">
        <v>0.53475935828877</v>
      </c>
      <c r="D13" s="29">
        <v>1.4492753623188406</v>
      </c>
      <c r="E13" s="29">
        <v>0.9090909090909091</v>
      </c>
      <c r="F13" s="29">
        <v>5.263157894736842</v>
      </c>
      <c r="G13" s="30" t="s">
        <v>1</v>
      </c>
      <c r="H13" s="30" t="s">
        <v>1</v>
      </c>
      <c r="I13" s="30" t="s">
        <v>1</v>
      </c>
      <c r="J13" s="30" t="s">
        <v>1</v>
      </c>
      <c r="K13" s="30" t="s">
        <v>1</v>
      </c>
      <c r="L13" s="30" t="s">
        <v>1</v>
      </c>
      <c r="M13" s="30" t="s">
        <v>1</v>
      </c>
      <c r="N13" s="30" t="s">
        <v>1</v>
      </c>
      <c r="O13" s="30" t="s">
        <v>1</v>
      </c>
      <c r="P13" s="30" t="s">
        <v>1</v>
      </c>
      <c r="Q13" s="30">
        <v>5.263157894736842</v>
      </c>
      <c r="R13" s="36">
        <v>0</v>
      </c>
      <c r="S13" s="30">
        <v>10.79136690647482</v>
      </c>
      <c r="T13" s="29">
        <v>0.4444444444444444</v>
      </c>
      <c r="U13" s="29">
        <v>4.904632152588556</v>
      </c>
      <c r="V13" s="36">
        <v>0</v>
      </c>
      <c r="W13" s="36">
        <v>0</v>
      </c>
      <c r="X13" s="112">
        <v>3.372681281618887</v>
      </c>
    </row>
    <row r="14" spans="1:24" ht="28.5">
      <c r="A14" s="157" t="s">
        <v>33</v>
      </c>
      <c r="B14" s="19" t="s">
        <v>26</v>
      </c>
      <c r="C14" s="37">
        <v>199</v>
      </c>
      <c r="D14" s="37">
        <v>116</v>
      </c>
      <c r="E14" s="37">
        <v>191</v>
      </c>
      <c r="F14" s="37">
        <v>22</v>
      </c>
      <c r="G14" s="15">
        <v>56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v>0</v>
      </c>
      <c r="P14" s="17">
        <v>0</v>
      </c>
      <c r="Q14" s="38">
        <v>584</v>
      </c>
      <c r="R14" s="15">
        <v>0</v>
      </c>
      <c r="S14" s="38">
        <v>107</v>
      </c>
      <c r="T14" s="37">
        <v>178</v>
      </c>
      <c r="U14" s="37">
        <v>513</v>
      </c>
      <c r="V14" s="15">
        <v>0</v>
      </c>
      <c r="W14" s="15">
        <v>0</v>
      </c>
      <c r="X14" s="113">
        <v>691</v>
      </c>
    </row>
    <row r="15" spans="1:24" ht="28.5">
      <c r="A15" s="158"/>
      <c r="B15" s="20" t="s">
        <v>27</v>
      </c>
      <c r="C15" s="39">
        <v>0</v>
      </c>
      <c r="D15" s="39">
        <v>3</v>
      </c>
      <c r="E15" s="39">
        <v>0</v>
      </c>
      <c r="F15" s="39">
        <v>0</v>
      </c>
      <c r="G15" s="17">
        <v>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40">
        <v>6</v>
      </c>
      <c r="R15" s="17">
        <v>0</v>
      </c>
      <c r="S15" s="40">
        <v>7</v>
      </c>
      <c r="T15" s="39">
        <v>1</v>
      </c>
      <c r="U15" s="39">
        <v>12</v>
      </c>
      <c r="V15" s="17">
        <v>0</v>
      </c>
      <c r="W15" s="17">
        <v>0</v>
      </c>
      <c r="X15" s="114">
        <v>13</v>
      </c>
    </row>
    <row r="16" spans="1:24" ht="29.25" thickBot="1">
      <c r="A16" s="159"/>
      <c r="B16" s="26" t="s">
        <v>28</v>
      </c>
      <c r="C16" s="48">
        <v>0.53475935828877</v>
      </c>
      <c r="D16" s="48">
        <v>1.4492753623188406</v>
      </c>
      <c r="E16" s="48">
        <v>0.9090909090909091</v>
      </c>
      <c r="F16" s="48">
        <v>5.263157894736842</v>
      </c>
      <c r="G16" s="27" t="s">
        <v>1</v>
      </c>
      <c r="H16" s="27" t="s">
        <v>1</v>
      </c>
      <c r="I16" s="27" t="s">
        <v>1</v>
      </c>
      <c r="J16" s="27" t="s">
        <v>1</v>
      </c>
      <c r="K16" s="27" t="s">
        <v>1</v>
      </c>
      <c r="L16" s="27" t="s">
        <v>1</v>
      </c>
      <c r="M16" s="27" t="s">
        <v>1</v>
      </c>
      <c r="N16" s="27" t="s">
        <v>1</v>
      </c>
      <c r="O16" s="18" t="s">
        <v>1</v>
      </c>
      <c r="P16" s="18" t="s">
        <v>1</v>
      </c>
      <c r="Q16" s="27">
        <v>5.263157894736842</v>
      </c>
      <c r="R16" s="49">
        <v>0</v>
      </c>
      <c r="S16" s="27">
        <v>10.79136690647482</v>
      </c>
      <c r="T16" s="48">
        <v>0.4444444444444444</v>
      </c>
      <c r="U16" s="48">
        <v>4.904632152588556</v>
      </c>
      <c r="V16" s="49">
        <v>0</v>
      </c>
      <c r="W16" s="49">
        <v>0</v>
      </c>
      <c r="X16" s="115">
        <v>3.372681281618887</v>
      </c>
    </row>
    <row r="17" spans="1:24" ht="28.5">
      <c r="A17" s="175" t="s">
        <v>34</v>
      </c>
      <c r="B17" s="5" t="s">
        <v>26</v>
      </c>
      <c r="C17" s="47">
        <v>225</v>
      </c>
      <c r="D17" s="47">
        <v>200</v>
      </c>
      <c r="E17" s="47">
        <v>274</v>
      </c>
      <c r="F17" s="47">
        <v>58</v>
      </c>
      <c r="G17" s="6">
        <v>39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796</v>
      </c>
      <c r="R17" s="6">
        <v>0</v>
      </c>
      <c r="S17" s="6">
        <v>91</v>
      </c>
      <c r="T17" s="47">
        <v>135</v>
      </c>
      <c r="U17" s="47">
        <v>752</v>
      </c>
      <c r="V17" s="6">
        <v>0</v>
      </c>
      <c r="W17" s="6">
        <v>0</v>
      </c>
      <c r="X17" s="7">
        <v>887</v>
      </c>
    </row>
    <row r="18" spans="1:24" ht="28.5">
      <c r="A18" s="176"/>
      <c r="B18" s="8" t="s">
        <v>27</v>
      </c>
      <c r="C18" s="46">
        <v>1</v>
      </c>
      <c r="D18" s="46">
        <v>3</v>
      </c>
      <c r="E18" s="46">
        <v>3</v>
      </c>
      <c r="F18" s="46">
        <v>1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9</v>
      </c>
      <c r="R18" s="9">
        <v>0</v>
      </c>
      <c r="S18" s="9">
        <v>4</v>
      </c>
      <c r="T18" s="46">
        <v>2</v>
      </c>
      <c r="U18" s="46">
        <v>11</v>
      </c>
      <c r="V18" s="9">
        <v>0</v>
      </c>
      <c r="W18" s="9">
        <v>0</v>
      </c>
      <c r="X18" s="10">
        <v>13</v>
      </c>
    </row>
    <row r="19" spans="1:24" ht="29.25" thickBot="1">
      <c r="A19" s="177"/>
      <c r="B19" s="11" t="s">
        <v>28</v>
      </c>
      <c r="C19" s="45">
        <v>0.53475935828877</v>
      </c>
      <c r="D19" s="45">
        <v>1.4492753623188406</v>
      </c>
      <c r="E19" s="45">
        <v>0.9090909090909091</v>
      </c>
      <c r="F19" s="45">
        <v>5.263157894736842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2" t="s">
        <v>1</v>
      </c>
      <c r="Q19" s="12">
        <v>5.263157894736842</v>
      </c>
      <c r="R19" s="50">
        <v>0</v>
      </c>
      <c r="S19" s="12">
        <v>10.79136690647482</v>
      </c>
      <c r="T19" s="45">
        <v>0.4444444444444444</v>
      </c>
      <c r="U19" s="45">
        <v>4.904632152588556</v>
      </c>
      <c r="V19" s="50">
        <v>0</v>
      </c>
      <c r="W19" s="50">
        <v>0</v>
      </c>
      <c r="X19" s="13">
        <v>3.372681281618887</v>
      </c>
    </row>
    <row r="20" spans="1:24" ht="28.5">
      <c r="A20" s="154" t="s">
        <v>30</v>
      </c>
      <c r="B20" s="19" t="s">
        <v>26</v>
      </c>
      <c r="C20" s="15">
        <v>100</v>
      </c>
      <c r="D20" s="15">
        <v>66</v>
      </c>
      <c r="E20" s="15">
        <v>234</v>
      </c>
      <c r="F20" s="15">
        <v>13</v>
      </c>
      <c r="G20" s="15">
        <v>98</v>
      </c>
      <c r="H20" s="15">
        <v>35</v>
      </c>
      <c r="I20" s="15">
        <v>14</v>
      </c>
      <c r="J20" s="15">
        <v>7</v>
      </c>
      <c r="K20" s="15">
        <v>24</v>
      </c>
      <c r="L20" s="15">
        <v>0</v>
      </c>
      <c r="M20" s="15">
        <v>0</v>
      </c>
      <c r="N20" s="15">
        <v>0</v>
      </c>
      <c r="O20" s="17">
        <v>0</v>
      </c>
      <c r="P20" s="17">
        <v>0</v>
      </c>
      <c r="Q20" s="15">
        <v>591</v>
      </c>
      <c r="R20" s="15">
        <v>344</v>
      </c>
      <c r="S20" s="15">
        <v>279</v>
      </c>
      <c r="T20" s="15">
        <v>214</v>
      </c>
      <c r="U20" s="15">
        <v>1000</v>
      </c>
      <c r="V20" s="15">
        <v>332</v>
      </c>
      <c r="W20" s="15">
        <v>882</v>
      </c>
      <c r="X20" s="104">
        <v>1214</v>
      </c>
    </row>
    <row r="21" spans="1:24" ht="28.5">
      <c r="A21" s="155"/>
      <c r="B21" s="20" t="s">
        <v>27</v>
      </c>
      <c r="C21" s="17">
        <v>2</v>
      </c>
      <c r="D21" s="17">
        <v>2</v>
      </c>
      <c r="E21" s="17">
        <v>2</v>
      </c>
      <c r="F21" s="17">
        <v>0</v>
      </c>
      <c r="G21" s="17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7</v>
      </c>
      <c r="R21" s="17">
        <v>4</v>
      </c>
      <c r="S21" s="17">
        <v>8</v>
      </c>
      <c r="T21" s="17">
        <v>4</v>
      </c>
      <c r="U21" s="17">
        <v>15</v>
      </c>
      <c r="V21" s="17">
        <v>3</v>
      </c>
      <c r="W21" s="17">
        <v>16</v>
      </c>
      <c r="X21" s="105">
        <v>19</v>
      </c>
    </row>
    <row r="22" spans="1:24" ht="29.25" thickBot="1">
      <c r="A22" s="156"/>
      <c r="B22" s="21" t="s">
        <v>28</v>
      </c>
      <c r="C22" s="18">
        <v>2</v>
      </c>
      <c r="D22" s="18">
        <v>3.0303030303030303</v>
      </c>
      <c r="E22" s="18">
        <v>0.8547008547008548</v>
      </c>
      <c r="F22" s="18">
        <v>0</v>
      </c>
      <c r="G22" s="18">
        <v>1.0204081632653061</v>
      </c>
      <c r="H22" s="18">
        <v>0</v>
      </c>
      <c r="I22" s="18">
        <v>0</v>
      </c>
      <c r="J22" s="18">
        <v>0</v>
      </c>
      <c r="K22" s="18">
        <v>0</v>
      </c>
      <c r="L22" s="18" t="s">
        <v>1</v>
      </c>
      <c r="M22" s="18" t="s">
        <v>1</v>
      </c>
      <c r="N22" s="18" t="s">
        <v>1</v>
      </c>
      <c r="O22" s="18" t="s">
        <v>1</v>
      </c>
      <c r="P22" s="18" t="s">
        <v>1</v>
      </c>
      <c r="Q22" s="18">
        <v>1.1844331641285957</v>
      </c>
      <c r="R22" s="18">
        <v>1.1627906976744187</v>
      </c>
      <c r="S22" s="18">
        <v>2.867383512544803</v>
      </c>
      <c r="T22" s="18">
        <v>1.8691588785046727</v>
      </c>
      <c r="U22" s="18">
        <v>1.5</v>
      </c>
      <c r="V22" s="18">
        <v>0.9036144578313252</v>
      </c>
      <c r="W22" s="18">
        <v>1.8140589569160999</v>
      </c>
      <c r="X22" s="106">
        <v>1.5650741350906094</v>
      </c>
    </row>
    <row r="23" spans="1:24" ht="28.5">
      <c r="A23" s="151" t="s">
        <v>53</v>
      </c>
      <c r="B23" s="5" t="s">
        <v>26</v>
      </c>
      <c r="C23" s="6">
        <v>135</v>
      </c>
      <c r="D23" s="6">
        <v>27</v>
      </c>
      <c r="E23" s="6">
        <v>470</v>
      </c>
      <c r="F23" s="6">
        <v>13</v>
      </c>
      <c r="G23" s="6">
        <v>140</v>
      </c>
      <c r="H23" s="6">
        <v>49</v>
      </c>
      <c r="I23" s="6">
        <v>54</v>
      </c>
      <c r="J23" s="6">
        <v>20</v>
      </c>
      <c r="K23" s="6">
        <v>38</v>
      </c>
      <c r="L23" s="6">
        <v>38</v>
      </c>
      <c r="M23" s="6">
        <v>3</v>
      </c>
      <c r="N23" s="6">
        <v>0</v>
      </c>
      <c r="O23" s="6">
        <v>0</v>
      </c>
      <c r="P23" s="6">
        <v>0</v>
      </c>
      <c r="Q23" s="6">
        <v>987</v>
      </c>
      <c r="R23" s="6">
        <v>261</v>
      </c>
      <c r="S23" s="6">
        <v>0</v>
      </c>
      <c r="T23" s="6">
        <v>310</v>
      </c>
      <c r="U23" s="6">
        <v>938</v>
      </c>
      <c r="V23" s="6">
        <v>496</v>
      </c>
      <c r="W23" s="6">
        <v>752</v>
      </c>
      <c r="X23" s="7">
        <v>1248</v>
      </c>
    </row>
    <row r="24" spans="1:24" ht="28.5">
      <c r="A24" s="152"/>
      <c r="B24" s="8" t="s">
        <v>27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9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11</v>
      </c>
      <c r="R24" s="9">
        <v>3</v>
      </c>
      <c r="S24" s="9">
        <v>0</v>
      </c>
      <c r="T24" s="9">
        <v>0</v>
      </c>
      <c r="U24" s="9">
        <v>14</v>
      </c>
      <c r="V24" s="9">
        <v>9</v>
      </c>
      <c r="W24" s="9">
        <v>5</v>
      </c>
      <c r="X24" s="10">
        <v>14</v>
      </c>
    </row>
    <row r="25" spans="1:24" ht="29.25" thickBot="1">
      <c r="A25" s="153"/>
      <c r="B25" s="11" t="s">
        <v>28</v>
      </c>
      <c r="C25" s="12">
        <v>0</v>
      </c>
      <c r="D25" s="12">
        <v>0</v>
      </c>
      <c r="E25" s="12">
        <v>0.2127659574468085</v>
      </c>
      <c r="F25" s="12">
        <v>0</v>
      </c>
      <c r="G25" s="12">
        <v>0</v>
      </c>
      <c r="H25" s="12">
        <v>2.0408163265306123</v>
      </c>
      <c r="I25" s="12">
        <v>0</v>
      </c>
      <c r="J25" s="12">
        <v>0</v>
      </c>
      <c r="K25" s="12">
        <v>23.684210526315788</v>
      </c>
      <c r="L25" s="12">
        <v>0</v>
      </c>
      <c r="M25" s="12">
        <v>0</v>
      </c>
      <c r="N25" s="12" t="s">
        <v>354</v>
      </c>
      <c r="O25" s="12" t="s">
        <v>354</v>
      </c>
      <c r="P25" s="12" t="s">
        <v>354</v>
      </c>
      <c r="Q25" s="12">
        <v>1.1144883485309016</v>
      </c>
      <c r="R25" s="12">
        <v>1.1494252873563218</v>
      </c>
      <c r="S25" s="12" t="s">
        <v>1</v>
      </c>
      <c r="T25" s="12">
        <v>0</v>
      </c>
      <c r="U25" s="12">
        <v>1.4925373134328357</v>
      </c>
      <c r="V25" s="12">
        <v>1.8145161290322582</v>
      </c>
      <c r="W25" s="12">
        <v>0.6648936170212766</v>
      </c>
      <c r="X25" s="13">
        <v>1.1217948717948718</v>
      </c>
    </row>
    <row r="26" spans="1:24" ht="28.5">
      <c r="A26" s="154" t="s">
        <v>304</v>
      </c>
      <c r="B26" s="19" t="s">
        <v>26</v>
      </c>
      <c r="C26" s="15">
        <v>133</v>
      </c>
      <c r="D26" s="15">
        <v>32</v>
      </c>
      <c r="E26" s="15">
        <v>503</v>
      </c>
      <c r="F26" s="15">
        <v>16</v>
      </c>
      <c r="G26" s="15">
        <v>129</v>
      </c>
      <c r="H26" s="15">
        <v>54</v>
      </c>
      <c r="I26" s="15">
        <v>69</v>
      </c>
      <c r="J26" s="15">
        <v>40</v>
      </c>
      <c r="K26" s="15">
        <v>7</v>
      </c>
      <c r="L26" s="15">
        <v>93</v>
      </c>
      <c r="M26" s="15">
        <v>10</v>
      </c>
      <c r="N26" s="15">
        <v>0</v>
      </c>
      <c r="O26" s="17">
        <v>0</v>
      </c>
      <c r="P26" s="17">
        <v>0</v>
      </c>
      <c r="Q26" s="15">
        <v>1086</v>
      </c>
      <c r="R26" s="15">
        <v>295</v>
      </c>
      <c r="S26" s="15">
        <v>1</v>
      </c>
      <c r="T26" s="15">
        <v>426</v>
      </c>
      <c r="U26" s="15">
        <v>956</v>
      </c>
      <c r="V26" s="15">
        <v>601</v>
      </c>
      <c r="W26" s="15">
        <v>781</v>
      </c>
      <c r="X26" s="104">
        <v>1382</v>
      </c>
    </row>
    <row r="27" spans="1:24" ht="28.5">
      <c r="A27" s="155"/>
      <c r="B27" s="20" t="s">
        <v>27</v>
      </c>
      <c r="C27" s="17">
        <v>1</v>
      </c>
      <c r="D27" s="17">
        <v>2</v>
      </c>
      <c r="E27" s="17">
        <v>2</v>
      </c>
      <c r="F27" s="17">
        <v>1</v>
      </c>
      <c r="G27" s="17">
        <v>2</v>
      </c>
      <c r="H27" s="17">
        <v>0</v>
      </c>
      <c r="I27" s="17">
        <v>1</v>
      </c>
      <c r="J27" s="17">
        <v>0</v>
      </c>
      <c r="K27" s="17">
        <v>0</v>
      </c>
      <c r="L27" s="17">
        <v>2</v>
      </c>
      <c r="M27" s="17">
        <v>0</v>
      </c>
      <c r="N27" s="17">
        <v>0</v>
      </c>
      <c r="O27" s="17">
        <v>0</v>
      </c>
      <c r="P27" s="17">
        <v>0</v>
      </c>
      <c r="Q27" s="17">
        <v>11</v>
      </c>
      <c r="R27" s="17">
        <v>1</v>
      </c>
      <c r="S27" s="17">
        <v>0</v>
      </c>
      <c r="T27" s="17">
        <v>3</v>
      </c>
      <c r="U27" s="17">
        <v>9</v>
      </c>
      <c r="V27" s="17">
        <v>8</v>
      </c>
      <c r="W27" s="17">
        <v>4</v>
      </c>
      <c r="X27" s="105">
        <v>12</v>
      </c>
    </row>
    <row r="28" spans="1:24" ht="29.25" thickBot="1">
      <c r="A28" s="156"/>
      <c r="B28" s="21" t="s">
        <v>28</v>
      </c>
      <c r="C28" s="18">
        <v>0.7518796992481203</v>
      </c>
      <c r="D28" s="18">
        <v>6.25</v>
      </c>
      <c r="E28" s="18">
        <v>0.3976143141153081</v>
      </c>
      <c r="F28" s="18">
        <v>6.25</v>
      </c>
      <c r="G28" s="18">
        <v>1.550387596899225</v>
      </c>
      <c r="H28" s="18">
        <v>0</v>
      </c>
      <c r="I28" s="18">
        <v>1.4492753623188406</v>
      </c>
      <c r="J28" s="18">
        <v>0</v>
      </c>
      <c r="K28" s="18">
        <v>0</v>
      </c>
      <c r="L28" s="18">
        <v>2.1505376344086025</v>
      </c>
      <c r="M28" s="18">
        <v>0</v>
      </c>
      <c r="N28" s="18" t="s">
        <v>1</v>
      </c>
      <c r="O28" s="18" t="s">
        <v>1</v>
      </c>
      <c r="P28" s="18" t="s">
        <v>1</v>
      </c>
      <c r="Q28" s="18">
        <v>1.0128913443830572</v>
      </c>
      <c r="R28" s="18">
        <v>0.3389830508474576</v>
      </c>
      <c r="S28" s="18">
        <v>0</v>
      </c>
      <c r="T28" s="18">
        <v>0.7042253521126761</v>
      </c>
      <c r="U28" s="18">
        <v>0.9414225941422595</v>
      </c>
      <c r="V28" s="18">
        <v>1.3311148086522462</v>
      </c>
      <c r="W28" s="18">
        <v>0.5121638924455826</v>
      </c>
      <c r="X28" s="106">
        <v>0.8683068017366137</v>
      </c>
    </row>
    <row r="29" spans="1:24" ht="28.5">
      <c r="A29" s="151" t="s">
        <v>334</v>
      </c>
      <c r="B29" s="5" t="s">
        <v>26</v>
      </c>
      <c r="C29" s="6">
        <v>157</v>
      </c>
      <c r="D29" s="6">
        <v>43</v>
      </c>
      <c r="E29" s="6">
        <v>471</v>
      </c>
      <c r="F29" s="6">
        <v>23</v>
      </c>
      <c r="G29" s="6">
        <v>137</v>
      </c>
      <c r="H29" s="6">
        <v>111</v>
      </c>
      <c r="I29" s="6">
        <v>83</v>
      </c>
      <c r="J29" s="6">
        <v>52</v>
      </c>
      <c r="K29" s="6">
        <v>0</v>
      </c>
      <c r="L29" s="6">
        <v>156</v>
      </c>
      <c r="M29" s="6">
        <v>23</v>
      </c>
      <c r="N29" s="6">
        <v>0</v>
      </c>
      <c r="O29" s="6">
        <v>1</v>
      </c>
      <c r="P29" s="6">
        <v>13</v>
      </c>
      <c r="Q29" s="6">
        <v>1270</v>
      </c>
      <c r="R29" s="6">
        <v>307</v>
      </c>
      <c r="S29" s="6">
        <v>3</v>
      </c>
      <c r="T29" s="6">
        <v>416</v>
      </c>
      <c r="U29" s="6">
        <v>1164</v>
      </c>
      <c r="V29" s="6">
        <v>461</v>
      </c>
      <c r="W29" s="6">
        <v>1119</v>
      </c>
      <c r="X29" s="7">
        <v>1580</v>
      </c>
    </row>
    <row r="30" spans="1:24" ht="28.5">
      <c r="A30" s="152"/>
      <c r="B30" s="8" t="s">
        <v>27</v>
      </c>
      <c r="C30" s="9">
        <v>0</v>
      </c>
      <c r="D30" s="9">
        <v>4</v>
      </c>
      <c r="E30" s="9">
        <v>2</v>
      </c>
      <c r="F30" s="9">
        <v>0</v>
      </c>
      <c r="G30" s="9">
        <v>1</v>
      </c>
      <c r="H30" s="9">
        <v>3</v>
      </c>
      <c r="I30" s="9">
        <v>3</v>
      </c>
      <c r="J30" s="9">
        <v>0</v>
      </c>
      <c r="K30" s="9">
        <v>0</v>
      </c>
      <c r="L30" s="9">
        <v>4</v>
      </c>
      <c r="M30" s="9">
        <v>0</v>
      </c>
      <c r="N30" s="9">
        <v>0</v>
      </c>
      <c r="O30" s="9">
        <v>0</v>
      </c>
      <c r="P30" s="9">
        <v>0</v>
      </c>
      <c r="Q30" s="9">
        <v>17</v>
      </c>
      <c r="R30" s="9">
        <v>2</v>
      </c>
      <c r="S30" s="9">
        <v>1</v>
      </c>
      <c r="T30" s="9">
        <v>4</v>
      </c>
      <c r="U30" s="9">
        <v>16</v>
      </c>
      <c r="V30" s="9">
        <v>10</v>
      </c>
      <c r="W30" s="9">
        <v>10</v>
      </c>
      <c r="X30" s="10">
        <v>20</v>
      </c>
    </row>
    <row r="31" spans="1:24" ht="29.25" thickBot="1">
      <c r="A31" s="152"/>
      <c r="B31" s="28" t="s">
        <v>28</v>
      </c>
      <c r="C31" s="30">
        <v>0</v>
      </c>
      <c r="D31" s="30">
        <v>9.30232558139535</v>
      </c>
      <c r="E31" s="30">
        <v>0.42462845010615713</v>
      </c>
      <c r="F31" s="30">
        <v>0</v>
      </c>
      <c r="G31" s="30">
        <v>0.7299270072992701</v>
      </c>
      <c r="H31" s="30">
        <v>2.7027027027027026</v>
      </c>
      <c r="I31" s="30">
        <v>3.614457831325301</v>
      </c>
      <c r="J31" s="30">
        <v>0</v>
      </c>
      <c r="K31" s="30" t="s">
        <v>1</v>
      </c>
      <c r="L31" s="30">
        <v>2.564102564102564</v>
      </c>
      <c r="M31" s="30">
        <v>0</v>
      </c>
      <c r="N31" s="30" t="s">
        <v>1</v>
      </c>
      <c r="O31" s="30">
        <v>0</v>
      </c>
      <c r="P31" s="30">
        <v>0</v>
      </c>
      <c r="Q31" s="30">
        <v>1.3385826771653544</v>
      </c>
      <c r="R31" s="30">
        <v>0.6514657980456027</v>
      </c>
      <c r="S31" s="30">
        <v>33.33333333333333</v>
      </c>
      <c r="T31" s="30">
        <v>0.9615384615384616</v>
      </c>
      <c r="U31" s="30">
        <v>1.3745704467353952</v>
      </c>
      <c r="V31" s="30">
        <v>2.1691973969631237</v>
      </c>
      <c r="W31" s="30">
        <v>0.8936550491510277</v>
      </c>
      <c r="X31" s="120">
        <v>1.2658227848101267</v>
      </c>
    </row>
    <row r="32" spans="1:24" ht="28.5">
      <c r="A32" s="154" t="s">
        <v>576</v>
      </c>
      <c r="B32" s="19" t="s">
        <v>550</v>
      </c>
      <c r="C32" s="15">
        <v>126</v>
      </c>
      <c r="D32" s="15">
        <v>53</v>
      </c>
      <c r="E32" s="15">
        <v>384</v>
      </c>
      <c r="F32" s="15">
        <v>18</v>
      </c>
      <c r="G32" s="15">
        <v>82</v>
      </c>
      <c r="H32" s="15">
        <v>92</v>
      </c>
      <c r="I32" s="15">
        <v>80</v>
      </c>
      <c r="J32" s="15">
        <v>64</v>
      </c>
      <c r="K32" s="15">
        <v>0</v>
      </c>
      <c r="L32" s="15">
        <v>143</v>
      </c>
      <c r="M32" s="15">
        <v>1</v>
      </c>
      <c r="N32" s="15">
        <v>0</v>
      </c>
      <c r="O32" s="17">
        <v>2</v>
      </c>
      <c r="P32" s="17">
        <v>37</v>
      </c>
      <c r="Q32" s="15">
        <v>1082</v>
      </c>
      <c r="R32" s="15">
        <v>338</v>
      </c>
      <c r="S32" s="15">
        <v>0</v>
      </c>
      <c r="T32" s="15">
        <v>424</v>
      </c>
      <c r="U32" s="15">
        <v>996</v>
      </c>
      <c r="V32" s="15">
        <v>528</v>
      </c>
      <c r="W32" s="15">
        <v>892</v>
      </c>
      <c r="X32" s="104">
        <v>1420</v>
      </c>
    </row>
    <row r="33" spans="1:24" ht="28.5">
      <c r="A33" s="155"/>
      <c r="B33" s="20" t="s">
        <v>551</v>
      </c>
      <c r="C33" s="17">
        <v>0</v>
      </c>
      <c r="D33" s="17">
        <v>0</v>
      </c>
      <c r="E33" s="17">
        <v>2</v>
      </c>
      <c r="F33" s="17">
        <v>2</v>
      </c>
      <c r="G33" s="17">
        <v>0</v>
      </c>
      <c r="H33" s="17">
        <v>1</v>
      </c>
      <c r="I33" s="17">
        <v>6</v>
      </c>
      <c r="J33" s="17">
        <v>1</v>
      </c>
      <c r="K33" s="17">
        <v>0</v>
      </c>
      <c r="L33" s="17">
        <v>4</v>
      </c>
      <c r="M33" s="17">
        <v>0</v>
      </c>
      <c r="N33" s="17">
        <v>0</v>
      </c>
      <c r="O33" s="17">
        <v>0</v>
      </c>
      <c r="P33" s="17">
        <v>1</v>
      </c>
      <c r="Q33" s="17">
        <v>17</v>
      </c>
      <c r="R33" s="17">
        <v>3</v>
      </c>
      <c r="S33" s="17">
        <v>0</v>
      </c>
      <c r="T33" s="17">
        <v>10</v>
      </c>
      <c r="U33" s="17">
        <v>10</v>
      </c>
      <c r="V33" s="17">
        <v>10</v>
      </c>
      <c r="W33" s="17">
        <v>10</v>
      </c>
      <c r="X33" s="105">
        <v>20</v>
      </c>
    </row>
    <row r="34" spans="1:24" ht="29.25" thickBot="1">
      <c r="A34" s="156"/>
      <c r="B34" s="21" t="s">
        <v>552</v>
      </c>
      <c r="C34" s="18">
        <v>0</v>
      </c>
      <c r="D34" s="18">
        <v>0</v>
      </c>
      <c r="E34" s="18">
        <v>0.5208333333333333</v>
      </c>
      <c r="F34" s="18">
        <v>11.11111111111111</v>
      </c>
      <c r="G34" s="18">
        <v>0</v>
      </c>
      <c r="H34" s="18">
        <v>1.0869565217391304</v>
      </c>
      <c r="I34" s="18">
        <v>7.5</v>
      </c>
      <c r="J34" s="18">
        <v>1.5625</v>
      </c>
      <c r="K34" s="18" t="s">
        <v>1</v>
      </c>
      <c r="L34" s="18">
        <v>2.797202797202797</v>
      </c>
      <c r="M34" s="18">
        <v>0</v>
      </c>
      <c r="N34" s="18" t="s">
        <v>1</v>
      </c>
      <c r="O34" s="18">
        <v>0</v>
      </c>
      <c r="P34" s="18">
        <v>2.7027027027027026</v>
      </c>
      <c r="Q34" s="18">
        <v>1.5711645101663587</v>
      </c>
      <c r="R34" s="18">
        <v>0.8875739644970414</v>
      </c>
      <c r="S34" s="18" t="s">
        <v>1</v>
      </c>
      <c r="T34" s="18">
        <v>2.358490566037736</v>
      </c>
      <c r="U34" s="18">
        <v>1.0040160642570282</v>
      </c>
      <c r="V34" s="18">
        <v>1.893939393939394</v>
      </c>
      <c r="W34" s="18">
        <v>1.1210762331838564</v>
      </c>
      <c r="X34" s="106">
        <v>1.40845070422535</v>
      </c>
    </row>
    <row r="35" spans="1:24" ht="28.5">
      <c r="A35" s="125" t="s">
        <v>437</v>
      </c>
      <c r="B35" s="5" t="s">
        <v>26</v>
      </c>
      <c r="C35" s="6">
        <v>173</v>
      </c>
      <c r="D35" s="6">
        <v>67</v>
      </c>
      <c r="E35" s="6">
        <v>398</v>
      </c>
      <c r="F35" s="6">
        <v>42</v>
      </c>
      <c r="G35" s="6">
        <v>113</v>
      </c>
      <c r="H35" s="6">
        <v>102</v>
      </c>
      <c r="I35" s="6">
        <v>105</v>
      </c>
      <c r="J35" s="6">
        <v>61</v>
      </c>
      <c r="K35" s="6">
        <v>0</v>
      </c>
      <c r="L35" s="6">
        <v>171</v>
      </c>
      <c r="M35" s="6">
        <v>0</v>
      </c>
      <c r="N35" s="6">
        <v>0</v>
      </c>
      <c r="O35" s="6">
        <v>42</v>
      </c>
      <c r="P35" s="6">
        <v>64</v>
      </c>
      <c r="Q35" s="6">
        <v>1338</v>
      </c>
      <c r="R35" s="6">
        <v>353</v>
      </c>
      <c r="S35" s="6">
        <v>0</v>
      </c>
      <c r="T35" s="6">
        <v>534</v>
      </c>
      <c r="U35" s="6">
        <v>1157</v>
      </c>
      <c r="V35" s="6">
        <v>672</v>
      </c>
      <c r="W35" s="6">
        <v>1019</v>
      </c>
      <c r="X35" s="7">
        <v>1691</v>
      </c>
    </row>
    <row r="36" spans="1:24" ht="28.5">
      <c r="A36" s="126"/>
      <c r="B36" s="8" t="s">
        <v>27</v>
      </c>
      <c r="C36" s="9">
        <v>3</v>
      </c>
      <c r="D36" s="9">
        <v>1</v>
      </c>
      <c r="E36" s="9">
        <v>3</v>
      </c>
      <c r="F36" s="9">
        <v>0</v>
      </c>
      <c r="G36" s="9">
        <v>2</v>
      </c>
      <c r="H36" s="9">
        <v>0</v>
      </c>
      <c r="I36" s="9">
        <v>3</v>
      </c>
      <c r="J36" s="9">
        <v>0</v>
      </c>
      <c r="K36" s="9">
        <v>0</v>
      </c>
      <c r="L36" s="9">
        <v>3</v>
      </c>
      <c r="M36" s="9">
        <v>0</v>
      </c>
      <c r="N36" s="9">
        <v>0</v>
      </c>
      <c r="O36" s="9">
        <v>0</v>
      </c>
      <c r="P36" s="9">
        <v>1</v>
      </c>
      <c r="Q36" s="9">
        <v>16</v>
      </c>
      <c r="R36" s="9">
        <v>1</v>
      </c>
      <c r="S36" s="9">
        <v>0</v>
      </c>
      <c r="T36" s="9">
        <v>8</v>
      </c>
      <c r="U36" s="9">
        <v>9</v>
      </c>
      <c r="V36" s="9">
        <v>7</v>
      </c>
      <c r="W36" s="9">
        <v>10</v>
      </c>
      <c r="X36" s="10">
        <v>17</v>
      </c>
    </row>
    <row r="37" spans="1:24" ht="29.25" thickBot="1">
      <c r="A37" s="127"/>
      <c r="B37" s="11" t="s">
        <v>28</v>
      </c>
      <c r="C37" s="12">
        <v>1.7341040462427744</v>
      </c>
      <c r="D37" s="12">
        <v>1.4925373134328357</v>
      </c>
      <c r="E37" s="12">
        <v>0.7537688442211055</v>
      </c>
      <c r="F37" s="12">
        <v>0</v>
      </c>
      <c r="G37" s="12">
        <v>1.7699115044247788</v>
      </c>
      <c r="H37" s="12">
        <v>0</v>
      </c>
      <c r="I37" s="12">
        <v>2.857142857142857</v>
      </c>
      <c r="J37" s="12">
        <v>0</v>
      </c>
      <c r="K37" s="12" t="s">
        <v>1</v>
      </c>
      <c r="L37" s="12">
        <v>1.7543859649122806</v>
      </c>
      <c r="M37" s="12" t="s">
        <v>1</v>
      </c>
      <c r="N37" s="12" t="s">
        <v>1</v>
      </c>
      <c r="O37" s="12">
        <v>0</v>
      </c>
      <c r="P37" s="12">
        <v>1.5625</v>
      </c>
      <c r="Q37" s="12">
        <v>1.195814648729447</v>
      </c>
      <c r="R37" s="12">
        <v>0.28328611898017</v>
      </c>
      <c r="S37" s="12" t="s">
        <v>1</v>
      </c>
      <c r="T37" s="12">
        <v>1.4981273408239701</v>
      </c>
      <c r="U37" s="12">
        <v>0.7778738115816767</v>
      </c>
      <c r="V37" s="12">
        <v>1.0416666666666665</v>
      </c>
      <c r="W37" s="12">
        <v>0.9813542688910697</v>
      </c>
      <c r="X37" s="13">
        <v>1.0053222945002958</v>
      </c>
    </row>
    <row r="38" spans="1:24" ht="28.5">
      <c r="A38" s="154" t="s">
        <v>505</v>
      </c>
      <c r="B38" s="19" t="s">
        <v>550</v>
      </c>
      <c r="C38" s="15">
        <v>171</v>
      </c>
      <c r="D38" s="15">
        <v>125</v>
      </c>
      <c r="E38" s="15">
        <v>461</v>
      </c>
      <c r="F38" s="15">
        <v>50</v>
      </c>
      <c r="G38" s="15">
        <v>162</v>
      </c>
      <c r="H38" s="15">
        <v>156</v>
      </c>
      <c r="I38" s="15">
        <v>58</v>
      </c>
      <c r="J38" s="15">
        <v>94</v>
      </c>
      <c r="K38" s="15">
        <v>0</v>
      </c>
      <c r="L38" s="15">
        <v>196</v>
      </c>
      <c r="M38" s="15">
        <v>74</v>
      </c>
      <c r="N38" s="15">
        <v>0</v>
      </c>
      <c r="O38" s="17">
        <v>0</v>
      </c>
      <c r="P38" s="17">
        <v>144</v>
      </c>
      <c r="Q38" s="15">
        <v>1691</v>
      </c>
      <c r="R38" s="15">
        <v>387</v>
      </c>
      <c r="S38" s="15">
        <v>4</v>
      </c>
      <c r="T38" s="15">
        <v>748</v>
      </c>
      <c r="U38" s="15">
        <v>1334</v>
      </c>
      <c r="V38" s="15">
        <v>1288</v>
      </c>
      <c r="W38" s="15">
        <v>794</v>
      </c>
      <c r="X38" s="104">
        <v>2082</v>
      </c>
    </row>
    <row r="39" spans="1:24" ht="28.5">
      <c r="A39" s="155"/>
      <c r="B39" s="20" t="s">
        <v>551</v>
      </c>
      <c r="C39" s="17">
        <v>3</v>
      </c>
      <c r="D39" s="17">
        <v>4</v>
      </c>
      <c r="E39" s="17">
        <v>4</v>
      </c>
      <c r="F39" s="17">
        <v>0</v>
      </c>
      <c r="G39" s="17">
        <v>3</v>
      </c>
      <c r="H39" s="17">
        <v>2</v>
      </c>
      <c r="I39" s="17">
        <v>1</v>
      </c>
      <c r="J39" s="17">
        <v>1</v>
      </c>
      <c r="K39" s="17">
        <v>0</v>
      </c>
      <c r="L39" s="17">
        <v>1</v>
      </c>
      <c r="M39" s="17">
        <v>0</v>
      </c>
      <c r="N39" s="17">
        <v>0</v>
      </c>
      <c r="O39" s="17">
        <v>0</v>
      </c>
      <c r="P39" s="17">
        <v>3</v>
      </c>
      <c r="Q39" s="17">
        <v>22</v>
      </c>
      <c r="R39" s="17">
        <v>4</v>
      </c>
      <c r="S39" s="17">
        <v>1</v>
      </c>
      <c r="T39" s="17">
        <v>9</v>
      </c>
      <c r="U39" s="17">
        <v>18</v>
      </c>
      <c r="V39" s="17">
        <v>20</v>
      </c>
      <c r="W39" s="17">
        <v>7</v>
      </c>
      <c r="X39" s="105">
        <v>27</v>
      </c>
    </row>
    <row r="40" spans="1:24" ht="29.25" thickBot="1">
      <c r="A40" s="156"/>
      <c r="B40" s="21" t="s">
        <v>552</v>
      </c>
      <c r="C40" s="18">
        <v>1.7543859649122806</v>
      </c>
      <c r="D40" s="18">
        <v>3.2</v>
      </c>
      <c r="E40" s="18">
        <v>0.8676789587852495</v>
      </c>
      <c r="F40" s="18">
        <v>0</v>
      </c>
      <c r="G40" s="18">
        <v>1.8518518518518516</v>
      </c>
      <c r="H40" s="18">
        <v>1.282051282051282</v>
      </c>
      <c r="I40" s="18">
        <v>1.7241379310344827</v>
      </c>
      <c r="J40" s="18">
        <v>1.0638297872340425</v>
      </c>
      <c r="K40" s="18">
        <v>0</v>
      </c>
      <c r="L40" s="18">
        <v>0.5102040816326531</v>
      </c>
      <c r="M40" s="18">
        <v>0</v>
      </c>
      <c r="N40" s="18">
        <v>0</v>
      </c>
      <c r="O40" s="18">
        <v>0</v>
      </c>
      <c r="P40" s="18">
        <v>2.083333333333333</v>
      </c>
      <c r="Q40" s="18">
        <v>1.3010053222945004</v>
      </c>
      <c r="R40" s="18">
        <v>1.03359173126615</v>
      </c>
      <c r="S40" s="18">
        <v>25</v>
      </c>
      <c r="T40" s="18">
        <v>1.2032085561497325</v>
      </c>
      <c r="U40" s="18">
        <v>1.3493253373313343</v>
      </c>
      <c r="V40" s="18">
        <v>1.5527950310559007</v>
      </c>
      <c r="W40" s="18">
        <v>0.8816120906801008</v>
      </c>
      <c r="X40" s="106">
        <v>1.2968299711815563</v>
      </c>
    </row>
    <row r="41" ht="16.5">
      <c r="A41" t="s">
        <v>29</v>
      </c>
    </row>
    <row r="42" spans="1:11" ht="16.5">
      <c r="A42" s="72" t="s">
        <v>335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16.5">
      <c r="A43" s="72" t="s">
        <v>336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 ht="16.5">
      <c r="A44" s="72" t="s">
        <v>337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ht="16.5">
      <c r="A45" s="72" t="s">
        <v>338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 ht="16.5">
      <c r="A46" s="72" t="s">
        <v>339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6.5">
      <c r="A47" s="72" t="s">
        <v>340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16.5">
      <c r="A48" s="73" t="s">
        <v>341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16.5">
      <c r="A49" s="73" t="s">
        <v>342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6.5">
      <c r="A50" s="73" t="s">
        <v>343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16.5">
      <c r="A51" s="73" t="s">
        <v>344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6.5">
      <c r="A52" s="73" t="s">
        <v>345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ht="16.5">
      <c r="A53" s="73" t="s">
        <v>346</v>
      </c>
    </row>
    <row r="54" ht="16.5">
      <c r="A54" s="73" t="s">
        <v>347</v>
      </c>
    </row>
    <row r="55" spans="1:2" ht="16.5">
      <c r="A55" s="119" t="s">
        <v>348</v>
      </c>
      <c r="B55" s="75"/>
    </row>
    <row r="56" ht="16.5">
      <c r="A56" s="119" t="s">
        <v>349</v>
      </c>
    </row>
  </sheetData>
  <sheetProtection/>
  <mergeCells count="27">
    <mergeCell ref="A38:A40"/>
    <mergeCell ref="W5:W7"/>
    <mergeCell ref="T3:U5"/>
    <mergeCell ref="V3:W4"/>
    <mergeCell ref="A17:A19"/>
    <mergeCell ref="A20:A22"/>
    <mergeCell ref="A11:A13"/>
    <mergeCell ref="A23:A25"/>
    <mergeCell ref="A8:A10"/>
    <mergeCell ref="A14:A16"/>
    <mergeCell ref="A32:A34"/>
    <mergeCell ref="A29:A31"/>
    <mergeCell ref="A1:T1"/>
    <mergeCell ref="C4:Q4"/>
    <mergeCell ref="R4:R7"/>
    <mergeCell ref="A26:A28"/>
    <mergeCell ref="C5:Q5"/>
    <mergeCell ref="A35:A37"/>
    <mergeCell ref="U1:X1"/>
    <mergeCell ref="B3:B7"/>
    <mergeCell ref="V5:V7"/>
    <mergeCell ref="A3:A7"/>
    <mergeCell ref="A2:T2"/>
    <mergeCell ref="U2:X2"/>
    <mergeCell ref="C3:R3"/>
    <mergeCell ref="S3:S7"/>
    <mergeCell ref="X3:X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37">
      <selection activeCell="D10" sqref="D10"/>
    </sheetView>
  </sheetViews>
  <sheetFormatPr defaultColWidth="9.00390625" defaultRowHeight="16.5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5" width="5.75390625" style="0" customWidth="1"/>
    <col min="16" max="16" width="6.25390625" style="0" customWidth="1"/>
    <col min="17" max="17" width="6.875" style="0" customWidth="1"/>
    <col min="18" max="18" width="6.25390625" style="0" customWidth="1"/>
    <col min="19" max="19" width="7.50390625" style="0" customWidth="1"/>
    <col min="20" max="20" width="5.625" style="0" customWidth="1"/>
    <col min="21" max="21" width="6.00390625" style="0" customWidth="1"/>
    <col min="22" max="22" width="5.125" style="0" customWidth="1"/>
    <col min="23" max="23" width="5.75390625" style="0" customWidth="1"/>
    <col min="24" max="24" width="5.25390625" style="0" customWidth="1"/>
    <col min="25" max="25" width="14.625" style="0" customWidth="1"/>
  </cols>
  <sheetData>
    <row r="1" spans="1:24" ht="20.25" customHeight="1">
      <c r="A1" s="160" t="s">
        <v>374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28" t="s">
        <v>375</v>
      </c>
      <c r="V1" s="128"/>
      <c r="W1" s="128"/>
      <c r="X1" s="128"/>
    </row>
    <row r="2" spans="1:24" ht="20.25" customHeight="1" thickBot="1">
      <c r="A2" s="160" t="s">
        <v>376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28" t="s">
        <v>377</v>
      </c>
      <c r="V2" s="128"/>
      <c r="W2" s="128"/>
      <c r="X2" s="128"/>
    </row>
    <row r="3" spans="1:24" ht="20.25" customHeight="1">
      <c r="A3" s="136" t="s">
        <v>378</v>
      </c>
      <c r="B3" s="130" t="s">
        <v>379</v>
      </c>
      <c r="C3" s="142" t="s">
        <v>380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381</v>
      </c>
      <c r="T3" s="168" t="s">
        <v>382</v>
      </c>
      <c r="U3" s="169"/>
      <c r="V3" s="174" t="s">
        <v>383</v>
      </c>
      <c r="W3" s="169"/>
      <c r="X3" s="148" t="s">
        <v>384</v>
      </c>
    </row>
    <row r="4" spans="1:24" ht="20.25" customHeight="1">
      <c r="A4" s="137"/>
      <c r="B4" s="131"/>
      <c r="C4" s="161" t="s">
        <v>385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4" t="s">
        <v>386</v>
      </c>
      <c r="S4" s="146"/>
      <c r="T4" s="170"/>
      <c r="U4" s="171"/>
      <c r="V4" s="172"/>
      <c r="W4" s="173"/>
      <c r="X4" s="149"/>
    </row>
    <row r="5" spans="1:24" ht="20.25" customHeight="1">
      <c r="A5" s="137"/>
      <c r="B5" s="131"/>
      <c r="C5" s="165" t="s">
        <v>387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46"/>
      <c r="S5" s="146"/>
      <c r="T5" s="172"/>
      <c r="U5" s="173"/>
      <c r="V5" s="133" t="s">
        <v>388</v>
      </c>
      <c r="W5" s="133" t="s">
        <v>389</v>
      </c>
      <c r="X5" s="149"/>
    </row>
    <row r="6" spans="1:24" ht="20.25" customHeight="1">
      <c r="A6" s="137"/>
      <c r="B6" s="131"/>
      <c r="C6" s="1" t="s">
        <v>0</v>
      </c>
      <c r="D6" s="1" t="s">
        <v>390</v>
      </c>
      <c r="E6" s="1" t="s">
        <v>391</v>
      </c>
      <c r="F6" s="1" t="s">
        <v>392</v>
      </c>
      <c r="G6" s="1" t="s">
        <v>393</v>
      </c>
      <c r="H6" s="1" t="s">
        <v>394</v>
      </c>
      <c r="I6" s="2" t="s">
        <v>395</v>
      </c>
      <c r="J6" s="1" t="s">
        <v>396</v>
      </c>
      <c r="K6" s="1" t="s">
        <v>397</v>
      </c>
      <c r="L6" s="2" t="s">
        <v>398</v>
      </c>
      <c r="M6" s="2" t="s">
        <v>399</v>
      </c>
      <c r="N6" s="2" t="s">
        <v>400</v>
      </c>
      <c r="O6" s="2" t="s">
        <v>401</v>
      </c>
      <c r="P6" s="2" t="s">
        <v>402</v>
      </c>
      <c r="Q6" s="3" t="s">
        <v>403</v>
      </c>
      <c r="R6" s="146"/>
      <c r="S6" s="146"/>
      <c r="T6" s="4" t="s">
        <v>404</v>
      </c>
      <c r="U6" s="4" t="s">
        <v>405</v>
      </c>
      <c r="V6" s="134"/>
      <c r="W6" s="134"/>
      <c r="X6" s="149"/>
    </row>
    <row r="7" spans="1:24" ht="20.25" customHeight="1" thickBot="1">
      <c r="A7" s="138"/>
      <c r="B7" s="132"/>
      <c r="C7" s="51" t="s">
        <v>406</v>
      </c>
      <c r="D7" s="51" t="s">
        <v>407</v>
      </c>
      <c r="E7" s="51" t="s">
        <v>408</v>
      </c>
      <c r="F7" s="51" t="s">
        <v>409</v>
      </c>
      <c r="G7" s="51" t="s">
        <v>410</v>
      </c>
      <c r="H7" s="51" t="s">
        <v>411</v>
      </c>
      <c r="I7" s="51" t="s">
        <v>412</v>
      </c>
      <c r="J7" s="51" t="s">
        <v>413</v>
      </c>
      <c r="K7" s="51" t="s">
        <v>414</v>
      </c>
      <c r="L7" s="52" t="s">
        <v>415</v>
      </c>
      <c r="M7" s="52" t="s">
        <v>416</v>
      </c>
      <c r="N7" s="52" t="s">
        <v>417</v>
      </c>
      <c r="O7" s="52" t="s">
        <v>418</v>
      </c>
      <c r="P7" s="52" t="s">
        <v>419</v>
      </c>
      <c r="Q7" s="53" t="s">
        <v>420</v>
      </c>
      <c r="R7" s="147"/>
      <c r="S7" s="147"/>
      <c r="T7" s="54" t="s">
        <v>421</v>
      </c>
      <c r="U7" s="54" t="s">
        <v>422</v>
      </c>
      <c r="V7" s="135"/>
      <c r="W7" s="135"/>
      <c r="X7" s="150"/>
    </row>
    <row r="8" spans="1:26" ht="20.25" customHeight="1">
      <c r="A8" s="151" t="s">
        <v>423</v>
      </c>
      <c r="B8" s="5" t="s">
        <v>424</v>
      </c>
      <c r="C8" s="6">
        <f aca="true" t="shared" si="0" ref="C8:X9">C11+C14+C17+C20+C23+C26+C29+C32+C35+C38+C41</f>
        <v>126</v>
      </c>
      <c r="D8" s="6">
        <f t="shared" si="0"/>
        <v>53</v>
      </c>
      <c r="E8" s="6">
        <f t="shared" si="0"/>
        <v>384</v>
      </c>
      <c r="F8" s="6">
        <f t="shared" si="0"/>
        <v>18</v>
      </c>
      <c r="G8" s="6">
        <f t="shared" si="0"/>
        <v>82</v>
      </c>
      <c r="H8" s="6">
        <f t="shared" si="0"/>
        <v>92</v>
      </c>
      <c r="I8" s="6">
        <f t="shared" si="0"/>
        <v>80</v>
      </c>
      <c r="J8" s="6">
        <f t="shared" si="0"/>
        <v>64</v>
      </c>
      <c r="K8" s="6">
        <f t="shared" si="0"/>
        <v>0</v>
      </c>
      <c r="L8" s="6">
        <f t="shared" si="0"/>
        <v>143</v>
      </c>
      <c r="M8" s="6">
        <f t="shared" si="0"/>
        <v>1</v>
      </c>
      <c r="N8" s="6">
        <f t="shared" si="0"/>
        <v>0</v>
      </c>
      <c r="O8" s="6">
        <f t="shared" si="0"/>
        <v>2</v>
      </c>
      <c r="P8" s="6">
        <f t="shared" si="0"/>
        <v>37</v>
      </c>
      <c r="Q8" s="6">
        <f>Q11+Q14+Q17+Q20+Q23+Q26+Q29+Q32+Q35+Q38+Q41</f>
        <v>1082</v>
      </c>
      <c r="R8" s="6">
        <f t="shared" si="0"/>
        <v>338</v>
      </c>
      <c r="S8" s="6">
        <f t="shared" si="0"/>
        <v>0</v>
      </c>
      <c r="T8" s="6">
        <f t="shared" si="0"/>
        <v>424</v>
      </c>
      <c r="U8" s="6">
        <f t="shared" si="0"/>
        <v>996</v>
      </c>
      <c r="V8" s="6">
        <f t="shared" si="0"/>
        <v>528</v>
      </c>
      <c r="W8" s="6">
        <f t="shared" si="0"/>
        <v>892</v>
      </c>
      <c r="X8" s="7">
        <f t="shared" si="0"/>
        <v>1420</v>
      </c>
      <c r="Y8">
        <f>IF(AND(NOT((Q8+R8+S8)=X8),NOT((T8+U8)=X8),NOT((V8+W8)=X8)),"產地與抽樣地點與產品別有錯",IF((NOT((Q8+R8+S8)=X8)),"產地資料有錯",(IF(NOT((T8+U8)=X8),"抽樣地點有錯",(IF(NOT((V8+W8)=X8),"產品別有誤",""))))))</f>
      </c>
      <c r="Z8">
        <f>IF(NOT(V8+W8=X8),"產品別有誤","")</f>
      </c>
    </row>
    <row r="9" spans="1:26" ht="20.25" customHeight="1">
      <c r="A9" s="152"/>
      <c r="B9" s="8" t="s">
        <v>27</v>
      </c>
      <c r="C9" s="9">
        <f t="shared" si="0"/>
        <v>0</v>
      </c>
      <c r="D9" s="9">
        <f t="shared" si="0"/>
        <v>0</v>
      </c>
      <c r="E9" s="9">
        <f t="shared" si="0"/>
        <v>2</v>
      </c>
      <c r="F9" s="9">
        <f t="shared" si="0"/>
        <v>2</v>
      </c>
      <c r="G9" s="9">
        <f t="shared" si="0"/>
        <v>0</v>
      </c>
      <c r="H9" s="9">
        <f t="shared" si="0"/>
        <v>1</v>
      </c>
      <c r="I9" s="9">
        <f t="shared" si="0"/>
        <v>6</v>
      </c>
      <c r="J9" s="9">
        <f t="shared" si="0"/>
        <v>1</v>
      </c>
      <c r="K9" s="9">
        <f t="shared" si="0"/>
        <v>0</v>
      </c>
      <c r="L9" s="9">
        <f t="shared" si="0"/>
        <v>4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1</v>
      </c>
      <c r="Q9" s="9">
        <f t="shared" si="0"/>
        <v>17</v>
      </c>
      <c r="R9" s="9">
        <f t="shared" si="0"/>
        <v>3</v>
      </c>
      <c r="S9" s="9">
        <f t="shared" si="0"/>
        <v>0</v>
      </c>
      <c r="T9" s="9">
        <f t="shared" si="0"/>
        <v>10</v>
      </c>
      <c r="U9" s="9">
        <f t="shared" si="0"/>
        <v>10</v>
      </c>
      <c r="V9" s="9">
        <f t="shared" si="0"/>
        <v>10</v>
      </c>
      <c r="W9" s="9">
        <f t="shared" si="0"/>
        <v>10</v>
      </c>
      <c r="X9" s="10">
        <f t="shared" si="0"/>
        <v>20</v>
      </c>
      <c r="Y9">
        <f>IF(AND(NOT((Q9+R9+S9)=X9),NOT((T9+U9)=X9),NOT((V9+W9)=X9)),"產地與抽樣地點與產品別有錯",IF((NOT((Q9+R9+S9)=X9)),"產地資料有錯",(IF(NOT((T9+U9)=X9),"抽樣地點有錯",(IF(NOT((V9+W9)=X9),"產品別有誤",""))))))</f>
      </c>
      <c r="Z9">
        <f>IF(NOT(V9+W9=X9),"產品別有誤","")</f>
      </c>
    </row>
    <row r="10" spans="1:24" ht="20.25" customHeight="1" thickBot="1">
      <c r="A10" s="153"/>
      <c r="B10" s="11" t="s">
        <v>28</v>
      </c>
      <c r="C10" s="12">
        <f aca="true" t="shared" si="1" ref="C10:X10">IF(AND(C8=0,C9=0),"-",C9/C8*100)</f>
        <v>0</v>
      </c>
      <c r="D10" s="12">
        <f t="shared" si="1"/>
        <v>0</v>
      </c>
      <c r="E10" s="12">
        <f t="shared" si="1"/>
        <v>0.5208333333333333</v>
      </c>
      <c r="F10" s="12">
        <f t="shared" si="1"/>
        <v>11.11111111111111</v>
      </c>
      <c r="G10" s="12">
        <f t="shared" si="1"/>
        <v>0</v>
      </c>
      <c r="H10" s="12">
        <f t="shared" si="1"/>
        <v>1.0869565217391304</v>
      </c>
      <c r="I10" s="12">
        <f t="shared" si="1"/>
        <v>7.5</v>
      </c>
      <c r="J10" s="12">
        <f t="shared" si="1"/>
        <v>1.5625</v>
      </c>
      <c r="K10" s="12" t="str">
        <f t="shared" si="1"/>
        <v>-</v>
      </c>
      <c r="L10" s="12">
        <f t="shared" si="1"/>
        <v>2.797202797202797</v>
      </c>
      <c r="M10" s="12">
        <f t="shared" si="1"/>
        <v>0</v>
      </c>
      <c r="N10" s="12" t="str">
        <f t="shared" si="1"/>
        <v>-</v>
      </c>
      <c r="O10" s="12">
        <f t="shared" si="1"/>
        <v>0</v>
      </c>
      <c r="P10" s="12">
        <f t="shared" si="1"/>
        <v>2.7027027027027026</v>
      </c>
      <c r="Q10" s="12">
        <f t="shared" si="1"/>
        <v>1.5711645101663587</v>
      </c>
      <c r="R10" s="12">
        <f t="shared" si="1"/>
        <v>0.8875739644970414</v>
      </c>
      <c r="S10" s="12" t="str">
        <f t="shared" si="1"/>
        <v>-</v>
      </c>
      <c r="T10" s="12">
        <f t="shared" si="1"/>
        <v>2.358490566037736</v>
      </c>
      <c r="U10" s="12">
        <f t="shared" si="1"/>
        <v>1.0040160642570282</v>
      </c>
      <c r="V10" s="12">
        <f t="shared" si="1"/>
        <v>1.893939393939394</v>
      </c>
      <c r="W10" s="12">
        <f t="shared" si="1"/>
        <v>1.1210762331838564</v>
      </c>
      <c r="X10" s="13">
        <f t="shared" si="1"/>
        <v>1.4084507042253522</v>
      </c>
    </row>
    <row r="11" spans="1:25" ht="20.25" customHeight="1">
      <c r="A11" s="178" t="s">
        <v>425</v>
      </c>
      <c r="B11" s="55" t="s">
        <v>26</v>
      </c>
      <c r="C11" s="56">
        <v>11</v>
      </c>
      <c r="D11" s="56">
        <v>10</v>
      </c>
      <c r="E11" s="56">
        <v>23</v>
      </c>
      <c r="F11" s="56">
        <v>0</v>
      </c>
      <c r="G11" s="56">
        <v>4</v>
      </c>
      <c r="H11" s="56">
        <v>2</v>
      </c>
      <c r="I11" s="56">
        <v>3</v>
      </c>
      <c r="J11" s="56">
        <v>12</v>
      </c>
      <c r="K11" s="56">
        <v>0</v>
      </c>
      <c r="L11" s="56">
        <v>1</v>
      </c>
      <c r="M11" s="56">
        <v>0</v>
      </c>
      <c r="N11" s="56">
        <v>0</v>
      </c>
      <c r="O11" s="56">
        <v>0</v>
      </c>
      <c r="P11" s="56">
        <v>0</v>
      </c>
      <c r="Q11" s="57">
        <f>SUM(C11:P11)</f>
        <v>66</v>
      </c>
      <c r="R11" s="57">
        <v>5</v>
      </c>
      <c r="S11" s="57">
        <v>0</v>
      </c>
      <c r="T11" s="56">
        <v>41</v>
      </c>
      <c r="U11" s="58">
        <v>30</v>
      </c>
      <c r="V11" s="56">
        <v>35</v>
      </c>
      <c r="W11" s="56">
        <v>36</v>
      </c>
      <c r="X11" s="59">
        <f>Q11+S11+R11</f>
        <v>71</v>
      </c>
      <c r="Y11">
        <f>IF(AND(NOT((Q11+R11+S11)=X11),NOT((T11+U11)=X11),NOT((V11+W11)=X11)),"產地與抽樣地點與產品別有錯",IF((NOT((Q11+R11+S11)=X11)),"產地資料有錯",(IF(NOT((T11+U11)=X11),"抽樣地點有錯",(IF(NOT((V11+W11)=X11),"產品別有誤",""))))))</f>
      </c>
    </row>
    <row r="12" spans="1:26" ht="20.25" customHeight="1">
      <c r="A12" s="179"/>
      <c r="B12" s="60" t="s">
        <v>27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2">
        <f>SUM(F12:P12)</f>
        <v>0</v>
      </c>
      <c r="R12" s="62">
        <v>0</v>
      </c>
      <c r="S12" s="62">
        <v>0</v>
      </c>
      <c r="T12" s="61">
        <v>0</v>
      </c>
      <c r="U12" s="63">
        <v>0</v>
      </c>
      <c r="V12" s="61">
        <v>0</v>
      </c>
      <c r="W12" s="61">
        <v>0</v>
      </c>
      <c r="X12" s="64">
        <v>0</v>
      </c>
      <c r="Y12">
        <f>IF(AND(NOT((Q12+R12+S12)=X12),NOT((T12+U12)=X12),NOT((V12+W12)=X12)),"產地與抽樣地點與產品別有錯",IF((NOT((Q12+R12+S12)=X12)),"產地資料有錯",(IF(NOT((T12+U12)=X12),"抽樣地點有錯",(IF(NOT((V12+W12)=X12),"產品別有誤",""))))))</f>
      </c>
      <c r="Z12">
        <f>IF(NOT(V12+W12=X12),"產品別有誤","")</f>
      </c>
    </row>
    <row r="13" spans="1:24" ht="20.25" customHeight="1" thickBot="1">
      <c r="A13" s="180"/>
      <c r="B13" s="65" t="s">
        <v>28</v>
      </c>
      <c r="C13" s="66">
        <f aca="true" t="shared" si="2" ref="C13:X13">IF(AND(C11=0,C12=0),"-",C12/C11*100)</f>
        <v>0</v>
      </c>
      <c r="D13" s="66">
        <f t="shared" si="2"/>
        <v>0</v>
      </c>
      <c r="E13" s="67">
        <f t="shared" si="2"/>
        <v>0</v>
      </c>
      <c r="F13" s="68" t="str">
        <f t="shared" si="2"/>
        <v>-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 t="str">
        <f t="shared" si="2"/>
        <v>-</v>
      </c>
      <c r="L13" s="68">
        <f t="shared" si="2"/>
        <v>0</v>
      </c>
      <c r="M13" s="67" t="str">
        <f t="shared" si="2"/>
        <v>-</v>
      </c>
      <c r="N13" s="67" t="str">
        <f t="shared" si="2"/>
        <v>-</v>
      </c>
      <c r="O13" s="67" t="str">
        <f t="shared" si="2"/>
        <v>-</v>
      </c>
      <c r="P13" s="67" t="str">
        <f t="shared" si="2"/>
        <v>-</v>
      </c>
      <c r="Q13" s="69">
        <f t="shared" si="2"/>
        <v>0</v>
      </c>
      <c r="R13" s="69">
        <f t="shared" si="2"/>
        <v>0</v>
      </c>
      <c r="S13" s="69" t="str">
        <f t="shared" si="2"/>
        <v>-</v>
      </c>
      <c r="T13" s="67">
        <f t="shared" si="2"/>
        <v>0</v>
      </c>
      <c r="U13" s="70">
        <f t="shared" si="2"/>
        <v>0</v>
      </c>
      <c r="V13" s="67">
        <f t="shared" si="2"/>
        <v>0</v>
      </c>
      <c r="W13" s="67">
        <f t="shared" si="2"/>
        <v>0</v>
      </c>
      <c r="X13" s="71">
        <f t="shared" si="2"/>
        <v>0</v>
      </c>
    </row>
    <row r="14" spans="1:26" ht="20.25" customHeight="1">
      <c r="A14" s="178" t="s">
        <v>426</v>
      </c>
      <c r="B14" s="55" t="s">
        <v>26</v>
      </c>
      <c r="C14" s="56">
        <v>15</v>
      </c>
      <c r="D14" s="56">
        <v>2</v>
      </c>
      <c r="E14" s="56">
        <v>25</v>
      </c>
      <c r="F14" s="56">
        <v>0</v>
      </c>
      <c r="G14" s="56">
        <v>5</v>
      </c>
      <c r="H14" s="56">
        <v>2</v>
      </c>
      <c r="I14" s="56">
        <v>6</v>
      </c>
      <c r="J14" s="56">
        <v>22</v>
      </c>
      <c r="K14" s="56">
        <v>0</v>
      </c>
      <c r="L14" s="56">
        <v>3</v>
      </c>
      <c r="M14" s="56">
        <v>0</v>
      </c>
      <c r="N14" s="56">
        <v>0</v>
      </c>
      <c r="O14" s="56">
        <v>0</v>
      </c>
      <c r="P14" s="56">
        <v>0</v>
      </c>
      <c r="Q14" s="57">
        <f>SUM(C14:P14)</f>
        <v>80</v>
      </c>
      <c r="R14" s="57">
        <v>21</v>
      </c>
      <c r="S14" s="57">
        <v>0</v>
      </c>
      <c r="T14" s="56">
        <v>49</v>
      </c>
      <c r="U14" s="58">
        <v>52</v>
      </c>
      <c r="V14" s="56">
        <v>53</v>
      </c>
      <c r="W14" s="56">
        <v>48</v>
      </c>
      <c r="X14" s="59">
        <f>Q14+S14+R14</f>
        <v>101</v>
      </c>
      <c r="Y14">
        <f>IF(AND(NOT((Q14+R14+S14)=X14),NOT((T14+U14)=X14)),"產地及抽樣地點有錯",IF((NOT((Q14+R14+S14)=X14)),"產地資料有錯",(IF(NOT((T14+U14)=X14),"抽樣地點有錯",""))))</f>
      </c>
      <c r="Z14">
        <f>IF(NOT(V14+W14=X14),"產品別有誤","")</f>
      </c>
    </row>
    <row r="15" spans="1:26" ht="20.25" customHeight="1">
      <c r="A15" s="179"/>
      <c r="B15" s="60" t="s">
        <v>27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1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2">
        <f>SUM(F15:P15)</f>
        <v>1</v>
      </c>
      <c r="R15" s="62">
        <v>0</v>
      </c>
      <c r="S15" s="62">
        <v>0</v>
      </c>
      <c r="T15" s="61">
        <v>1</v>
      </c>
      <c r="U15" s="63">
        <v>0</v>
      </c>
      <c r="V15" s="61">
        <v>0</v>
      </c>
      <c r="W15" s="61">
        <v>1</v>
      </c>
      <c r="X15" s="64">
        <v>1</v>
      </c>
      <c r="Y15">
        <f>IF(AND(NOT((Q15+R15+S15)=X15),NOT((T15+U15)=X15)),"產地及抽樣地點有錯",IF((NOT((Q15+R15+S15)=X15)),"產地資料有錯",(IF(NOT((T15+U15)=X15),"抽樣地點有錯",""))))</f>
      </c>
      <c r="Z15">
        <f>IF(NOT(V15+W15=X15),"產品別有誤","")</f>
      </c>
    </row>
    <row r="16" spans="1:24" ht="20.25" customHeight="1" thickBot="1">
      <c r="A16" s="180"/>
      <c r="B16" s="65" t="s">
        <v>28</v>
      </c>
      <c r="C16" s="66">
        <f aca="true" t="shared" si="3" ref="C16:X16">IF(AND(C14=0,C15=0),"-",C15/C14*100)</f>
        <v>0</v>
      </c>
      <c r="D16" s="66">
        <f t="shared" si="3"/>
        <v>0</v>
      </c>
      <c r="E16" s="67">
        <f t="shared" si="3"/>
        <v>0</v>
      </c>
      <c r="F16" s="68" t="str">
        <f t="shared" si="3"/>
        <v>-</v>
      </c>
      <c r="G16" s="67">
        <f t="shared" si="3"/>
        <v>0</v>
      </c>
      <c r="H16" s="67">
        <f t="shared" si="3"/>
        <v>0</v>
      </c>
      <c r="I16" s="67">
        <f t="shared" si="3"/>
        <v>16.666666666666664</v>
      </c>
      <c r="J16" s="67">
        <f t="shared" si="3"/>
        <v>0</v>
      </c>
      <c r="K16" s="67" t="str">
        <f t="shared" si="3"/>
        <v>-</v>
      </c>
      <c r="L16" s="68">
        <f t="shared" si="3"/>
        <v>0</v>
      </c>
      <c r="M16" s="67" t="str">
        <f t="shared" si="3"/>
        <v>-</v>
      </c>
      <c r="N16" s="67" t="str">
        <f t="shared" si="3"/>
        <v>-</v>
      </c>
      <c r="O16" s="67" t="str">
        <f t="shared" si="3"/>
        <v>-</v>
      </c>
      <c r="P16" s="67" t="str">
        <f t="shared" si="3"/>
        <v>-</v>
      </c>
      <c r="Q16" s="69">
        <f t="shared" si="3"/>
        <v>1.25</v>
      </c>
      <c r="R16" s="69">
        <f t="shared" si="3"/>
        <v>0</v>
      </c>
      <c r="S16" s="69" t="str">
        <f t="shared" si="3"/>
        <v>-</v>
      </c>
      <c r="T16" s="67">
        <f t="shared" si="3"/>
        <v>2.0408163265306123</v>
      </c>
      <c r="U16" s="70">
        <f t="shared" si="3"/>
        <v>0</v>
      </c>
      <c r="V16" s="67">
        <f t="shared" si="3"/>
        <v>0</v>
      </c>
      <c r="W16" s="67">
        <f t="shared" si="3"/>
        <v>2.083333333333333</v>
      </c>
      <c r="X16" s="71">
        <f t="shared" si="3"/>
        <v>0.9900990099009901</v>
      </c>
    </row>
    <row r="17" spans="1:26" ht="20.25" customHeight="1">
      <c r="A17" s="178" t="s">
        <v>427</v>
      </c>
      <c r="B17" s="55" t="s">
        <v>26</v>
      </c>
      <c r="C17" s="56">
        <v>13</v>
      </c>
      <c r="D17" s="56">
        <v>5</v>
      </c>
      <c r="E17" s="56">
        <v>30</v>
      </c>
      <c r="F17" s="56">
        <v>1</v>
      </c>
      <c r="G17" s="56">
        <v>4</v>
      </c>
      <c r="H17" s="56">
        <v>6</v>
      </c>
      <c r="I17" s="56">
        <v>1</v>
      </c>
      <c r="J17" s="56">
        <v>0</v>
      </c>
      <c r="K17" s="56">
        <v>0</v>
      </c>
      <c r="L17" s="56">
        <v>3</v>
      </c>
      <c r="M17" s="56">
        <v>0</v>
      </c>
      <c r="N17" s="56">
        <v>0</v>
      </c>
      <c r="O17" s="56">
        <v>0</v>
      </c>
      <c r="P17" s="56">
        <v>8</v>
      </c>
      <c r="Q17" s="57">
        <f>SUM(C17:P17)</f>
        <v>71</v>
      </c>
      <c r="R17" s="57">
        <v>11</v>
      </c>
      <c r="S17" s="57">
        <v>0</v>
      </c>
      <c r="T17" s="56">
        <v>27</v>
      </c>
      <c r="U17" s="58">
        <v>55</v>
      </c>
      <c r="V17" s="56">
        <v>29</v>
      </c>
      <c r="W17" s="56">
        <v>53</v>
      </c>
      <c r="X17" s="59">
        <v>82</v>
      </c>
      <c r="Y17">
        <f>IF(AND(NOT((Q17+R17+S17)=X17),NOT((T17+U17)=X17)),"產地及抽樣地點有錯",IF((NOT((Q17+R17+S17)=X17)),"產地資料有錯",(IF(NOT((T17+U17)=X17),"抽樣地點有錯",""))))</f>
      </c>
      <c r="Z17">
        <f>IF(NOT(V17+W17=X17),"產品別有誤","")</f>
      </c>
    </row>
    <row r="18" spans="1:26" ht="20.25" customHeight="1">
      <c r="A18" s="179"/>
      <c r="B18" s="60" t="s">
        <v>27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1</v>
      </c>
      <c r="Q18" s="62">
        <f>SUM(F18:P18)</f>
        <v>1</v>
      </c>
      <c r="R18" s="62">
        <v>0</v>
      </c>
      <c r="S18" s="62">
        <v>0</v>
      </c>
      <c r="T18" s="61">
        <v>1</v>
      </c>
      <c r="U18" s="63">
        <v>0</v>
      </c>
      <c r="V18" s="61">
        <v>1</v>
      </c>
      <c r="W18" s="61">
        <v>0</v>
      </c>
      <c r="X18" s="64">
        <v>1</v>
      </c>
      <c r="Y18">
        <f>IF(AND(NOT((Q18+R18+S18)=X18),NOT((T18+U18)=X18)),"產地及抽樣地點有錯",IF((NOT((Q18+R18+S18)=X18)),"產地資料有錯",(IF(NOT((T18+U18)=X18),"抽樣地點有錯",""))))</f>
      </c>
      <c r="Z18">
        <f>IF(NOT(V18+W18=X18),"產品別有誤","")</f>
      </c>
    </row>
    <row r="19" spans="1:24" ht="20.25" customHeight="1" thickBot="1">
      <c r="A19" s="180"/>
      <c r="B19" s="65" t="s">
        <v>28</v>
      </c>
      <c r="C19" s="66">
        <f aca="true" t="shared" si="4" ref="C19:X19">IF(AND(C17=0,C18=0),"-",C18/C17*100)</f>
        <v>0</v>
      </c>
      <c r="D19" s="66">
        <f t="shared" si="4"/>
        <v>0</v>
      </c>
      <c r="E19" s="67">
        <f t="shared" si="4"/>
        <v>0</v>
      </c>
      <c r="F19" s="68">
        <f t="shared" si="4"/>
        <v>0</v>
      </c>
      <c r="G19" s="67">
        <f t="shared" si="4"/>
        <v>0</v>
      </c>
      <c r="H19" s="67">
        <f t="shared" si="4"/>
        <v>0</v>
      </c>
      <c r="I19" s="67">
        <f t="shared" si="4"/>
        <v>0</v>
      </c>
      <c r="J19" s="67" t="str">
        <f t="shared" si="4"/>
        <v>-</v>
      </c>
      <c r="K19" s="67" t="str">
        <f t="shared" si="4"/>
        <v>-</v>
      </c>
      <c r="L19" s="68">
        <f t="shared" si="4"/>
        <v>0</v>
      </c>
      <c r="M19" s="67" t="str">
        <f t="shared" si="4"/>
        <v>-</v>
      </c>
      <c r="N19" s="67" t="str">
        <f t="shared" si="4"/>
        <v>-</v>
      </c>
      <c r="O19" s="67" t="str">
        <f t="shared" si="4"/>
        <v>-</v>
      </c>
      <c r="P19" s="67">
        <f t="shared" si="4"/>
        <v>12.5</v>
      </c>
      <c r="Q19" s="69">
        <f t="shared" si="4"/>
        <v>1.4084507042253522</v>
      </c>
      <c r="R19" s="69">
        <f t="shared" si="4"/>
        <v>0</v>
      </c>
      <c r="S19" s="69" t="str">
        <f t="shared" si="4"/>
        <v>-</v>
      </c>
      <c r="T19" s="67">
        <f t="shared" si="4"/>
        <v>3.7037037037037033</v>
      </c>
      <c r="U19" s="70">
        <f t="shared" si="4"/>
        <v>0</v>
      </c>
      <c r="V19" s="67">
        <f t="shared" si="4"/>
        <v>3.4482758620689653</v>
      </c>
      <c r="W19" s="67">
        <f t="shared" si="4"/>
        <v>0</v>
      </c>
      <c r="X19" s="71">
        <f t="shared" si="4"/>
        <v>1.2195121951219512</v>
      </c>
    </row>
    <row r="20" spans="1:26" ht="20.25" customHeight="1">
      <c r="A20" s="178" t="s">
        <v>428</v>
      </c>
      <c r="B20" s="55" t="s">
        <v>26</v>
      </c>
      <c r="C20" s="56">
        <v>5</v>
      </c>
      <c r="D20" s="56">
        <v>4</v>
      </c>
      <c r="E20" s="56">
        <v>22</v>
      </c>
      <c r="F20" s="56">
        <v>2</v>
      </c>
      <c r="G20" s="56">
        <v>2</v>
      </c>
      <c r="H20" s="56">
        <v>5</v>
      </c>
      <c r="I20" s="56">
        <v>3</v>
      </c>
      <c r="J20" s="56">
        <v>8</v>
      </c>
      <c r="K20" s="56">
        <v>0</v>
      </c>
      <c r="L20" s="56">
        <v>14</v>
      </c>
      <c r="M20" s="56">
        <v>1</v>
      </c>
      <c r="N20" s="56">
        <v>0</v>
      </c>
      <c r="O20" s="56">
        <v>0</v>
      </c>
      <c r="P20" s="56">
        <v>2</v>
      </c>
      <c r="Q20" s="57">
        <f>SUM(C20:P20)</f>
        <v>68</v>
      </c>
      <c r="R20" s="57">
        <v>10</v>
      </c>
      <c r="S20" s="57">
        <v>0</v>
      </c>
      <c r="T20" s="56">
        <v>36</v>
      </c>
      <c r="U20" s="58">
        <v>42</v>
      </c>
      <c r="V20" s="56">
        <v>45</v>
      </c>
      <c r="W20" s="56">
        <v>33</v>
      </c>
      <c r="X20" s="59">
        <f>Q20+S20+R20</f>
        <v>78</v>
      </c>
      <c r="Y20">
        <f>IF(AND(NOT((Q20+R20+S20)=X20),NOT((T20+U20)=X20)),"產地及抽樣地點有錯",IF((NOT((Q20+R20+S20)=X20)),"產地資料有錯",(IF(NOT((T20+U20)=X20),"抽樣地點有錯",""))))</f>
      </c>
      <c r="Z20">
        <f>IF(NOT(V20+W20=X20),"產品別有誤","")</f>
      </c>
    </row>
    <row r="21" spans="1:26" ht="20.25" customHeight="1">
      <c r="A21" s="179"/>
      <c r="B21" s="60" t="s">
        <v>27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1</v>
      </c>
      <c r="M21" s="61">
        <v>0</v>
      </c>
      <c r="N21" s="61">
        <v>0</v>
      </c>
      <c r="O21" s="61">
        <v>0</v>
      </c>
      <c r="P21" s="61">
        <v>0</v>
      </c>
      <c r="Q21" s="62">
        <f>SUM(F21:P21)</f>
        <v>1</v>
      </c>
      <c r="R21" s="62">
        <v>0</v>
      </c>
      <c r="S21" s="62">
        <v>0</v>
      </c>
      <c r="T21" s="61">
        <v>0</v>
      </c>
      <c r="U21" s="63">
        <v>1</v>
      </c>
      <c r="V21" s="61">
        <v>1</v>
      </c>
      <c r="W21" s="61">
        <v>0</v>
      </c>
      <c r="X21" s="64">
        <v>1</v>
      </c>
      <c r="Y21">
        <f>IF(AND(NOT((Q21+R21+S21)=X21),NOT((T21+U21)=X21)),"產地及抽樣地點有錯",IF((NOT((Q21+R21+S21)=X21)),"產地資料有錯",(IF(NOT((T21+U21)=X21),"抽樣地點有錯",""))))</f>
      </c>
      <c r="Z21">
        <f>IF(NOT(V21+W21=X21),"產品別有誤","")</f>
      </c>
    </row>
    <row r="22" spans="1:24" ht="20.25" customHeight="1" thickBot="1">
      <c r="A22" s="180"/>
      <c r="B22" s="65" t="s">
        <v>28</v>
      </c>
      <c r="C22" s="66">
        <f aca="true" t="shared" si="5" ref="C22:X22">IF(AND(C20=0,C21=0),"-",C21/C20*100)</f>
        <v>0</v>
      </c>
      <c r="D22" s="66">
        <f t="shared" si="5"/>
        <v>0</v>
      </c>
      <c r="E22" s="67">
        <f t="shared" si="5"/>
        <v>0</v>
      </c>
      <c r="F22" s="68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 t="str">
        <f t="shared" si="5"/>
        <v>-</v>
      </c>
      <c r="L22" s="68">
        <f t="shared" si="5"/>
        <v>7.142857142857142</v>
      </c>
      <c r="M22" s="67">
        <f t="shared" si="5"/>
        <v>0</v>
      </c>
      <c r="N22" s="67" t="str">
        <f t="shared" si="5"/>
        <v>-</v>
      </c>
      <c r="O22" s="67" t="str">
        <f t="shared" si="5"/>
        <v>-</v>
      </c>
      <c r="P22" s="67">
        <f t="shared" si="5"/>
        <v>0</v>
      </c>
      <c r="Q22" s="69">
        <f t="shared" si="5"/>
        <v>1.4705882352941175</v>
      </c>
      <c r="R22" s="69">
        <f t="shared" si="5"/>
        <v>0</v>
      </c>
      <c r="S22" s="69" t="str">
        <f t="shared" si="5"/>
        <v>-</v>
      </c>
      <c r="T22" s="67">
        <f t="shared" si="5"/>
        <v>0</v>
      </c>
      <c r="U22" s="70">
        <f t="shared" si="5"/>
        <v>2.380952380952381</v>
      </c>
      <c r="V22" s="67">
        <f t="shared" si="5"/>
        <v>2.2222222222222223</v>
      </c>
      <c r="W22" s="67">
        <f t="shared" si="5"/>
        <v>0</v>
      </c>
      <c r="X22" s="71">
        <f t="shared" si="5"/>
        <v>1.282051282051282</v>
      </c>
    </row>
    <row r="23" spans="1:24" ht="20.25" customHeight="1">
      <c r="A23" s="178" t="s">
        <v>429</v>
      </c>
      <c r="B23" s="55" t="s">
        <v>26</v>
      </c>
      <c r="C23" s="56">
        <v>11</v>
      </c>
      <c r="D23" s="56">
        <v>5</v>
      </c>
      <c r="E23" s="56">
        <v>36</v>
      </c>
      <c r="F23" s="56">
        <v>3</v>
      </c>
      <c r="G23" s="56">
        <v>5</v>
      </c>
      <c r="H23" s="56">
        <v>17</v>
      </c>
      <c r="I23" s="56">
        <v>6</v>
      </c>
      <c r="J23" s="56">
        <v>0</v>
      </c>
      <c r="K23" s="56">
        <v>0</v>
      </c>
      <c r="L23" s="56">
        <v>5</v>
      </c>
      <c r="M23" s="56">
        <v>0</v>
      </c>
      <c r="N23" s="56">
        <v>0</v>
      </c>
      <c r="O23" s="56">
        <v>0</v>
      </c>
      <c r="P23" s="56">
        <v>1</v>
      </c>
      <c r="Q23" s="57">
        <f>SUM(C23:P23)</f>
        <v>89</v>
      </c>
      <c r="R23" s="57">
        <v>13</v>
      </c>
      <c r="S23" s="57">
        <v>0</v>
      </c>
      <c r="T23" s="56">
        <v>12</v>
      </c>
      <c r="U23" s="58">
        <v>90</v>
      </c>
      <c r="V23" s="56">
        <v>28</v>
      </c>
      <c r="W23" s="56">
        <v>74</v>
      </c>
      <c r="X23" s="59">
        <f>Q23+S23+R23</f>
        <v>102</v>
      </c>
    </row>
    <row r="24" spans="1:24" ht="20.25" customHeight="1">
      <c r="A24" s="179"/>
      <c r="B24" s="60" t="s">
        <v>27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2">
        <f>SUM(F24:P24)</f>
        <v>0</v>
      </c>
      <c r="R24" s="62">
        <v>1</v>
      </c>
      <c r="S24" s="62">
        <v>0</v>
      </c>
      <c r="T24" s="61">
        <v>0</v>
      </c>
      <c r="U24" s="63">
        <v>1</v>
      </c>
      <c r="V24" s="61">
        <v>0</v>
      </c>
      <c r="W24" s="61">
        <v>1</v>
      </c>
      <c r="X24" s="64">
        <v>1</v>
      </c>
    </row>
    <row r="25" spans="1:24" ht="20.25" customHeight="1" thickBot="1">
      <c r="A25" s="180"/>
      <c r="B25" s="65" t="s">
        <v>28</v>
      </c>
      <c r="C25" s="66">
        <f aca="true" t="shared" si="6" ref="C25:X25">IF(AND(C23=0,C24=0),"-",C24/C23*100)</f>
        <v>0</v>
      </c>
      <c r="D25" s="66">
        <f t="shared" si="6"/>
        <v>0</v>
      </c>
      <c r="E25" s="67">
        <f t="shared" si="6"/>
        <v>0</v>
      </c>
      <c r="F25" s="68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 t="str">
        <f t="shared" si="6"/>
        <v>-</v>
      </c>
      <c r="K25" s="67" t="str">
        <f t="shared" si="6"/>
        <v>-</v>
      </c>
      <c r="L25" s="68">
        <f t="shared" si="6"/>
        <v>0</v>
      </c>
      <c r="M25" s="67" t="str">
        <f t="shared" si="6"/>
        <v>-</v>
      </c>
      <c r="N25" s="67" t="str">
        <f t="shared" si="6"/>
        <v>-</v>
      </c>
      <c r="O25" s="67" t="str">
        <f t="shared" si="6"/>
        <v>-</v>
      </c>
      <c r="P25" s="67">
        <f t="shared" si="6"/>
        <v>0</v>
      </c>
      <c r="Q25" s="69">
        <f t="shared" si="6"/>
        <v>0</v>
      </c>
      <c r="R25" s="69">
        <f t="shared" si="6"/>
        <v>7.6923076923076925</v>
      </c>
      <c r="S25" s="69" t="str">
        <f t="shared" si="6"/>
        <v>-</v>
      </c>
      <c r="T25" s="67">
        <f t="shared" si="6"/>
        <v>0</v>
      </c>
      <c r="U25" s="70">
        <f t="shared" si="6"/>
        <v>1.1111111111111112</v>
      </c>
      <c r="V25" s="67">
        <f t="shared" si="6"/>
        <v>0</v>
      </c>
      <c r="W25" s="67">
        <f t="shared" si="6"/>
        <v>1.3513513513513513</v>
      </c>
      <c r="X25" s="71">
        <f t="shared" si="6"/>
        <v>0.9803921568627451</v>
      </c>
    </row>
    <row r="26" spans="1:24" ht="20.25" customHeight="1">
      <c r="A26" s="178" t="s">
        <v>430</v>
      </c>
      <c r="B26" s="55" t="s">
        <v>26</v>
      </c>
      <c r="C26" s="56">
        <v>12</v>
      </c>
      <c r="D26" s="56">
        <v>11</v>
      </c>
      <c r="E26" s="56">
        <v>48</v>
      </c>
      <c r="F26" s="56">
        <v>1</v>
      </c>
      <c r="G26" s="56">
        <v>12</v>
      </c>
      <c r="H26" s="56">
        <v>4</v>
      </c>
      <c r="I26" s="56">
        <v>11</v>
      </c>
      <c r="J26" s="56">
        <v>3</v>
      </c>
      <c r="K26" s="56">
        <v>0</v>
      </c>
      <c r="L26" s="56">
        <v>29</v>
      </c>
      <c r="M26" s="56">
        <v>0</v>
      </c>
      <c r="N26" s="56">
        <v>0</v>
      </c>
      <c r="O26" s="56">
        <v>0</v>
      </c>
      <c r="P26" s="56">
        <v>3</v>
      </c>
      <c r="Q26" s="57">
        <f>SUM(C26:P26)</f>
        <v>134</v>
      </c>
      <c r="R26" s="57">
        <v>18</v>
      </c>
      <c r="S26" s="57">
        <v>0</v>
      </c>
      <c r="T26" s="56">
        <v>50</v>
      </c>
      <c r="U26" s="58">
        <v>102</v>
      </c>
      <c r="V26" s="56">
        <v>65</v>
      </c>
      <c r="W26" s="56">
        <v>87</v>
      </c>
      <c r="X26" s="59">
        <f>Q26+S26+R26</f>
        <v>152</v>
      </c>
    </row>
    <row r="27" spans="1:24" ht="20.25" customHeight="1">
      <c r="A27" s="179"/>
      <c r="B27" s="60" t="s">
        <v>27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1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2">
        <f>SUM(F27:P27)</f>
        <v>1</v>
      </c>
      <c r="R27" s="62">
        <v>0</v>
      </c>
      <c r="S27" s="62">
        <v>0</v>
      </c>
      <c r="T27" s="61">
        <v>0</v>
      </c>
      <c r="U27" s="63">
        <v>1</v>
      </c>
      <c r="V27" s="61">
        <v>0</v>
      </c>
      <c r="W27" s="61">
        <v>1</v>
      </c>
      <c r="X27" s="64">
        <v>1</v>
      </c>
    </row>
    <row r="28" spans="1:24" ht="20.25" customHeight="1" thickBot="1">
      <c r="A28" s="180"/>
      <c r="B28" s="65" t="s">
        <v>28</v>
      </c>
      <c r="C28" s="121">
        <f aca="true" t="shared" si="7" ref="C28:X28">IF(AND(C26=0,C27=0),"-",C27/C26*100)</f>
        <v>0</v>
      </c>
      <c r="D28" s="66">
        <f t="shared" si="7"/>
        <v>0</v>
      </c>
      <c r="E28" s="67">
        <f t="shared" si="7"/>
        <v>0</v>
      </c>
      <c r="F28" s="68">
        <f t="shared" si="7"/>
        <v>0</v>
      </c>
      <c r="G28" s="67">
        <f t="shared" si="7"/>
        <v>0</v>
      </c>
      <c r="H28" s="67">
        <f t="shared" si="7"/>
        <v>0</v>
      </c>
      <c r="I28" s="67">
        <f t="shared" si="7"/>
        <v>0</v>
      </c>
      <c r="J28" s="122">
        <f t="shared" si="7"/>
        <v>33.33333333333333</v>
      </c>
      <c r="K28" s="67" t="str">
        <f t="shared" si="7"/>
        <v>-</v>
      </c>
      <c r="L28" s="68">
        <f t="shared" si="7"/>
        <v>0</v>
      </c>
      <c r="M28" s="67" t="str">
        <f t="shared" si="7"/>
        <v>-</v>
      </c>
      <c r="N28" s="67" t="str">
        <f t="shared" si="7"/>
        <v>-</v>
      </c>
      <c r="O28" s="122" t="str">
        <f t="shared" si="7"/>
        <v>-</v>
      </c>
      <c r="P28" s="67">
        <f t="shared" si="7"/>
        <v>0</v>
      </c>
      <c r="Q28" s="69">
        <f t="shared" si="7"/>
        <v>0.7462686567164178</v>
      </c>
      <c r="R28" s="69">
        <f t="shared" si="7"/>
        <v>0</v>
      </c>
      <c r="S28" s="69" t="str">
        <f t="shared" si="7"/>
        <v>-</v>
      </c>
      <c r="T28" s="67">
        <f t="shared" si="7"/>
        <v>0</v>
      </c>
      <c r="U28" s="70">
        <f t="shared" si="7"/>
        <v>0.9803921568627451</v>
      </c>
      <c r="V28" s="67">
        <f t="shared" si="7"/>
        <v>0</v>
      </c>
      <c r="W28" s="67">
        <f t="shared" si="7"/>
        <v>1.1494252873563218</v>
      </c>
      <c r="X28" s="71">
        <f t="shared" si="7"/>
        <v>0.6578947368421052</v>
      </c>
    </row>
    <row r="29" spans="1:24" ht="20.25" customHeight="1">
      <c r="A29" s="178" t="s">
        <v>431</v>
      </c>
      <c r="B29" s="55" t="s">
        <v>26</v>
      </c>
      <c r="C29" s="123">
        <v>16</v>
      </c>
      <c r="D29" s="124">
        <v>4</v>
      </c>
      <c r="E29" s="124">
        <v>61</v>
      </c>
      <c r="F29" s="124">
        <v>2</v>
      </c>
      <c r="G29" s="124">
        <v>11</v>
      </c>
      <c r="H29" s="124">
        <v>15</v>
      </c>
      <c r="I29" s="124">
        <v>15</v>
      </c>
      <c r="J29" s="123">
        <v>6</v>
      </c>
      <c r="K29" s="124">
        <v>0</v>
      </c>
      <c r="L29" s="124">
        <v>11</v>
      </c>
      <c r="M29" s="124">
        <v>0</v>
      </c>
      <c r="N29" s="124">
        <v>0</v>
      </c>
      <c r="O29" s="123">
        <v>0</v>
      </c>
      <c r="P29" s="124">
        <v>2</v>
      </c>
      <c r="Q29" s="57">
        <f>SUM(C29:P29)</f>
        <v>143</v>
      </c>
      <c r="R29" s="57">
        <v>29</v>
      </c>
      <c r="S29" s="57">
        <v>0</v>
      </c>
      <c r="T29" s="56">
        <v>50</v>
      </c>
      <c r="U29" s="58">
        <v>122</v>
      </c>
      <c r="V29" s="56">
        <v>67</v>
      </c>
      <c r="W29" s="56">
        <v>105</v>
      </c>
      <c r="X29" s="59">
        <f>Q29+S29+R29</f>
        <v>172</v>
      </c>
    </row>
    <row r="30" spans="1:24" ht="20.25" customHeight="1">
      <c r="A30" s="179"/>
      <c r="B30" s="60" t="s">
        <v>27</v>
      </c>
      <c r="C30" s="61">
        <v>0</v>
      </c>
      <c r="D30" s="61">
        <v>0</v>
      </c>
      <c r="E30" s="61">
        <v>1</v>
      </c>
      <c r="F30" s="61">
        <v>0</v>
      </c>
      <c r="G30" s="61">
        <v>0</v>
      </c>
      <c r="H30" s="61">
        <v>1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2">
        <f>SUM(C30:P30)</f>
        <v>2</v>
      </c>
      <c r="R30" s="62">
        <v>0</v>
      </c>
      <c r="S30" s="62">
        <v>0</v>
      </c>
      <c r="T30" s="61">
        <v>1</v>
      </c>
      <c r="U30" s="63">
        <v>1</v>
      </c>
      <c r="V30" s="61">
        <v>1</v>
      </c>
      <c r="W30" s="61">
        <v>1</v>
      </c>
      <c r="X30" s="64">
        <v>2</v>
      </c>
    </row>
    <row r="31" spans="1:24" ht="20.25" customHeight="1" thickBot="1">
      <c r="A31" s="180"/>
      <c r="B31" s="65" t="s">
        <v>28</v>
      </c>
      <c r="C31" s="66">
        <f aca="true" t="shared" si="8" ref="C31:X31">IF(AND(C29=0,C30=0),"-",C30/C29*100)</f>
        <v>0</v>
      </c>
      <c r="D31" s="66">
        <f t="shared" si="8"/>
        <v>0</v>
      </c>
      <c r="E31" s="67">
        <f t="shared" si="8"/>
        <v>1.639344262295082</v>
      </c>
      <c r="F31" s="68">
        <f t="shared" si="8"/>
        <v>0</v>
      </c>
      <c r="G31" s="67">
        <f t="shared" si="8"/>
        <v>0</v>
      </c>
      <c r="H31" s="67">
        <f t="shared" si="8"/>
        <v>6.666666666666667</v>
      </c>
      <c r="I31" s="67">
        <f t="shared" si="8"/>
        <v>0</v>
      </c>
      <c r="J31" s="67">
        <f t="shared" si="8"/>
        <v>0</v>
      </c>
      <c r="K31" s="67" t="str">
        <f t="shared" si="8"/>
        <v>-</v>
      </c>
      <c r="L31" s="68">
        <f t="shared" si="8"/>
        <v>0</v>
      </c>
      <c r="M31" s="67" t="str">
        <f t="shared" si="8"/>
        <v>-</v>
      </c>
      <c r="N31" s="67" t="str">
        <f t="shared" si="8"/>
        <v>-</v>
      </c>
      <c r="O31" s="67" t="str">
        <f t="shared" si="8"/>
        <v>-</v>
      </c>
      <c r="P31" s="67">
        <f t="shared" si="8"/>
        <v>0</v>
      </c>
      <c r="Q31" s="69">
        <f t="shared" si="8"/>
        <v>1.3986013986013985</v>
      </c>
      <c r="R31" s="69">
        <f t="shared" si="8"/>
        <v>0</v>
      </c>
      <c r="S31" s="69" t="str">
        <f t="shared" si="8"/>
        <v>-</v>
      </c>
      <c r="T31" s="67">
        <f t="shared" si="8"/>
        <v>2</v>
      </c>
      <c r="U31" s="70">
        <f t="shared" si="8"/>
        <v>0.819672131147541</v>
      </c>
      <c r="V31" s="67">
        <f t="shared" si="8"/>
        <v>1.4925373134328357</v>
      </c>
      <c r="W31" s="67">
        <f t="shared" si="8"/>
        <v>0.9523809523809524</v>
      </c>
      <c r="X31" s="71">
        <f t="shared" si="8"/>
        <v>1.1627906976744187</v>
      </c>
    </row>
    <row r="32" spans="1:24" ht="20.25" customHeight="1">
      <c r="A32" s="178" t="s">
        <v>432</v>
      </c>
      <c r="B32" s="55" t="s">
        <v>26</v>
      </c>
      <c r="C32" s="56">
        <v>5</v>
      </c>
      <c r="D32" s="56">
        <v>4</v>
      </c>
      <c r="E32" s="56">
        <v>27</v>
      </c>
      <c r="F32" s="56">
        <v>0</v>
      </c>
      <c r="G32" s="56">
        <v>4</v>
      </c>
      <c r="H32" s="56">
        <v>13</v>
      </c>
      <c r="I32" s="56">
        <v>5</v>
      </c>
      <c r="J32" s="56">
        <v>5</v>
      </c>
      <c r="K32" s="56">
        <v>0</v>
      </c>
      <c r="L32" s="56">
        <v>11</v>
      </c>
      <c r="M32" s="56">
        <v>0</v>
      </c>
      <c r="N32" s="56">
        <v>0</v>
      </c>
      <c r="O32" s="56">
        <v>1</v>
      </c>
      <c r="P32" s="56">
        <v>2</v>
      </c>
      <c r="Q32" s="57">
        <v>77</v>
      </c>
      <c r="R32" s="57">
        <v>37</v>
      </c>
      <c r="S32" s="57">
        <v>0</v>
      </c>
      <c r="T32" s="56">
        <v>27</v>
      </c>
      <c r="U32" s="58">
        <v>87</v>
      </c>
      <c r="V32" s="56">
        <v>52</v>
      </c>
      <c r="W32" s="56">
        <v>62</v>
      </c>
      <c r="X32" s="59">
        <f>Q32+S32+R32</f>
        <v>114</v>
      </c>
    </row>
    <row r="33" spans="1:24" ht="20.25" customHeight="1">
      <c r="A33" s="179"/>
      <c r="B33" s="60" t="s">
        <v>27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2">
        <f>SUM(F33:P33)</f>
        <v>0</v>
      </c>
      <c r="R33" s="62">
        <v>0</v>
      </c>
      <c r="S33" s="62">
        <v>0</v>
      </c>
      <c r="T33" s="61">
        <v>0</v>
      </c>
      <c r="U33" s="63">
        <v>0</v>
      </c>
      <c r="V33" s="61">
        <v>0</v>
      </c>
      <c r="W33" s="61">
        <v>0</v>
      </c>
      <c r="X33" s="64">
        <v>0</v>
      </c>
    </row>
    <row r="34" spans="1:24" ht="20.25" customHeight="1" thickBot="1">
      <c r="A34" s="180"/>
      <c r="B34" s="65" t="s">
        <v>28</v>
      </c>
      <c r="C34" s="66">
        <f aca="true" t="shared" si="9" ref="C34:X34">IF(AND(C32=0,C33=0),"-",C33/C32*100)</f>
        <v>0</v>
      </c>
      <c r="D34" s="66">
        <f t="shared" si="9"/>
        <v>0</v>
      </c>
      <c r="E34" s="67">
        <f t="shared" si="9"/>
        <v>0</v>
      </c>
      <c r="F34" s="68" t="str">
        <f t="shared" si="9"/>
        <v>-</v>
      </c>
      <c r="G34" s="67">
        <f t="shared" si="9"/>
        <v>0</v>
      </c>
      <c r="H34" s="67">
        <f t="shared" si="9"/>
        <v>0</v>
      </c>
      <c r="I34" s="67">
        <f t="shared" si="9"/>
        <v>0</v>
      </c>
      <c r="J34" s="67">
        <f t="shared" si="9"/>
        <v>0</v>
      </c>
      <c r="K34" s="67" t="str">
        <f t="shared" si="9"/>
        <v>-</v>
      </c>
      <c r="L34" s="68">
        <f t="shared" si="9"/>
        <v>0</v>
      </c>
      <c r="M34" s="67" t="str">
        <f t="shared" si="9"/>
        <v>-</v>
      </c>
      <c r="N34" s="67" t="str">
        <f t="shared" si="9"/>
        <v>-</v>
      </c>
      <c r="O34" s="67">
        <f t="shared" si="9"/>
        <v>0</v>
      </c>
      <c r="P34" s="67">
        <f t="shared" si="9"/>
        <v>0</v>
      </c>
      <c r="Q34" s="69">
        <f t="shared" si="9"/>
        <v>0</v>
      </c>
      <c r="R34" s="69">
        <f t="shared" si="9"/>
        <v>0</v>
      </c>
      <c r="S34" s="69" t="str">
        <f t="shared" si="9"/>
        <v>-</v>
      </c>
      <c r="T34" s="67">
        <f t="shared" si="9"/>
        <v>0</v>
      </c>
      <c r="U34" s="70">
        <f t="shared" si="9"/>
        <v>0</v>
      </c>
      <c r="V34" s="67">
        <f t="shared" si="9"/>
        <v>0</v>
      </c>
      <c r="W34" s="67">
        <f t="shared" si="9"/>
        <v>0</v>
      </c>
      <c r="X34" s="71">
        <f t="shared" si="9"/>
        <v>0</v>
      </c>
    </row>
    <row r="35" spans="1:24" ht="20.25" customHeight="1">
      <c r="A35" s="178" t="s">
        <v>433</v>
      </c>
      <c r="B35" s="55" t="s">
        <v>26</v>
      </c>
      <c r="C35" s="56">
        <v>6</v>
      </c>
      <c r="D35" s="56">
        <v>1</v>
      </c>
      <c r="E35" s="56">
        <v>38</v>
      </c>
      <c r="F35" s="56">
        <v>5</v>
      </c>
      <c r="G35" s="56">
        <v>18</v>
      </c>
      <c r="H35" s="56">
        <v>3</v>
      </c>
      <c r="I35" s="56">
        <v>26</v>
      </c>
      <c r="J35" s="56">
        <v>2</v>
      </c>
      <c r="K35" s="56">
        <v>0</v>
      </c>
      <c r="L35" s="56">
        <v>18</v>
      </c>
      <c r="M35" s="56">
        <v>0</v>
      </c>
      <c r="N35" s="56">
        <v>0</v>
      </c>
      <c r="O35" s="56">
        <v>0</v>
      </c>
      <c r="P35" s="56">
        <v>3</v>
      </c>
      <c r="Q35" s="57">
        <v>120</v>
      </c>
      <c r="R35" s="57">
        <v>42</v>
      </c>
      <c r="S35" s="57">
        <v>0</v>
      </c>
      <c r="T35" s="56">
        <v>64</v>
      </c>
      <c r="U35" s="58">
        <v>98</v>
      </c>
      <c r="V35" s="56">
        <v>45</v>
      </c>
      <c r="W35" s="56">
        <v>117</v>
      </c>
      <c r="X35" s="59">
        <v>162</v>
      </c>
    </row>
    <row r="36" spans="1:24" ht="20.25" customHeight="1">
      <c r="A36" s="179"/>
      <c r="B36" s="60" t="s">
        <v>27</v>
      </c>
      <c r="C36" s="61">
        <v>0</v>
      </c>
      <c r="D36" s="61">
        <v>0</v>
      </c>
      <c r="E36" s="61">
        <v>0</v>
      </c>
      <c r="F36" s="61">
        <v>2</v>
      </c>
      <c r="G36" s="61">
        <v>0</v>
      </c>
      <c r="H36" s="61">
        <v>0</v>
      </c>
      <c r="I36" s="61">
        <v>5</v>
      </c>
      <c r="J36" s="61">
        <v>0</v>
      </c>
      <c r="K36" s="61">
        <v>0</v>
      </c>
      <c r="L36" s="61">
        <v>2</v>
      </c>
      <c r="M36" s="61">
        <v>0</v>
      </c>
      <c r="N36" s="61">
        <v>0</v>
      </c>
      <c r="O36" s="61">
        <v>0</v>
      </c>
      <c r="P36" s="61">
        <v>0</v>
      </c>
      <c r="Q36" s="62">
        <f>SUM(C36:P36)</f>
        <v>9</v>
      </c>
      <c r="R36" s="62">
        <v>0</v>
      </c>
      <c r="S36" s="62">
        <v>0</v>
      </c>
      <c r="T36" s="61">
        <v>7</v>
      </c>
      <c r="U36" s="63">
        <v>2</v>
      </c>
      <c r="V36" s="61">
        <v>7</v>
      </c>
      <c r="W36" s="61">
        <v>2</v>
      </c>
      <c r="X36" s="64">
        <v>9</v>
      </c>
    </row>
    <row r="37" spans="1:24" ht="20.25" customHeight="1" thickBot="1">
      <c r="A37" s="180"/>
      <c r="B37" s="65" t="s">
        <v>28</v>
      </c>
      <c r="C37" s="66">
        <f aca="true" t="shared" si="10" ref="C37:X37">IF(AND(C35=0,C36=0),"-",C36/C35*100)</f>
        <v>0</v>
      </c>
      <c r="D37" s="66">
        <f t="shared" si="10"/>
        <v>0</v>
      </c>
      <c r="E37" s="67">
        <f t="shared" si="10"/>
        <v>0</v>
      </c>
      <c r="F37" s="68">
        <f t="shared" si="10"/>
        <v>40</v>
      </c>
      <c r="G37" s="67">
        <f t="shared" si="10"/>
        <v>0</v>
      </c>
      <c r="H37" s="67">
        <f t="shared" si="10"/>
        <v>0</v>
      </c>
      <c r="I37" s="67">
        <f t="shared" si="10"/>
        <v>19.230769230769234</v>
      </c>
      <c r="J37" s="67">
        <f t="shared" si="10"/>
        <v>0</v>
      </c>
      <c r="K37" s="67" t="str">
        <f t="shared" si="10"/>
        <v>-</v>
      </c>
      <c r="L37" s="68">
        <f t="shared" si="10"/>
        <v>11.11111111111111</v>
      </c>
      <c r="M37" s="67" t="str">
        <f t="shared" si="10"/>
        <v>-</v>
      </c>
      <c r="N37" s="67" t="str">
        <f t="shared" si="10"/>
        <v>-</v>
      </c>
      <c r="O37" s="67" t="str">
        <f t="shared" si="10"/>
        <v>-</v>
      </c>
      <c r="P37" s="67">
        <f t="shared" si="10"/>
        <v>0</v>
      </c>
      <c r="Q37" s="69">
        <f t="shared" si="10"/>
        <v>7.5</v>
      </c>
      <c r="R37" s="69">
        <f t="shared" si="10"/>
        <v>0</v>
      </c>
      <c r="S37" s="69" t="str">
        <f t="shared" si="10"/>
        <v>-</v>
      </c>
      <c r="T37" s="67">
        <f t="shared" si="10"/>
        <v>10.9375</v>
      </c>
      <c r="U37" s="70">
        <f t="shared" si="10"/>
        <v>2.0408163265306123</v>
      </c>
      <c r="V37" s="67">
        <f t="shared" si="10"/>
        <v>15.555555555555555</v>
      </c>
      <c r="W37" s="67">
        <f t="shared" si="10"/>
        <v>1.7094017094017095</v>
      </c>
      <c r="X37" s="71">
        <f t="shared" si="10"/>
        <v>5.555555555555555</v>
      </c>
    </row>
    <row r="38" spans="1:24" ht="20.25" customHeight="1">
      <c r="A38" s="178" t="s">
        <v>434</v>
      </c>
      <c r="B38" s="55" t="s">
        <v>26</v>
      </c>
      <c r="C38" s="56">
        <v>20</v>
      </c>
      <c r="D38" s="56">
        <v>2</v>
      </c>
      <c r="E38" s="56">
        <v>28</v>
      </c>
      <c r="F38" s="56">
        <v>0</v>
      </c>
      <c r="G38" s="56">
        <v>9</v>
      </c>
      <c r="H38" s="56">
        <v>13</v>
      </c>
      <c r="I38" s="56">
        <v>3</v>
      </c>
      <c r="J38" s="56">
        <v>3</v>
      </c>
      <c r="K38" s="56">
        <v>0</v>
      </c>
      <c r="L38" s="56">
        <v>19</v>
      </c>
      <c r="M38" s="56">
        <v>0</v>
      </c>
      <c r="N38" s="56">
        <v>0</v>
      </c>
      <c r="O38" s="56">
        <v>0</v>
      </c>
      <c r="P38" s="56">
        <v>12</v>
      </c>
      <c r="Q38" s="57">
        <v>109</v>
      </c>
      <c r="R38" s="57">
        <v>69</v>
      </c>
      <c r="S38" s="57">
        <v>0</v>
      </c>
      <c r="T38" s="56">
        <v>34</v>
      </c>
      <c r="U38" s="58">
        <v>144</v>
      </c>
      <c r="V38" s="56">
        <v>56</v>
      </c>
      <c r="W38" s="56">
        <v>122</v>
      </c>
      <c r="X38" s="59">
        <v>178</v>
      </c>
    </row>
    <row r="39" spans="1:24" ht="20.25" customHeight="1">
      <c r="A39" s="179"/>
      <c r="B39" s="60" t="s">
        <v>27</v>
      </c>
      <c r="C39" s="61">
        <v>0</v>
      </c>
      <c r="D39" s="61">
        <v>0</v>
      </c>
      <c r="E39" s="61">
        <v>1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2">
        <f>SUM(C39:P39)</f>
        <v>1</v>
      </c>
      <c r="R39" s="62">
        <v>0</v>
      </c>
      <c r="S39" s="62">
        <v>0</v>
      </c>
      <c r="T39" s="61">
        <v>0</v>
      </c>
      <c r="U39" s="63">
        <v>1</v>
      </c>
      <c r="V39" s="61">
        <v>0</v>
      </c>
      <c r="W39" s="61">
        <v>1</v>
      </c>
      <c r="X39" s="64">
        <v>1</v>
      </c>
    </row>
    <row r="40" spans="1:24" ht="20.25" customHeight="1" thickBot="1">
      <c r="A40" s="180"/>
      <c r="B40" s="65" t="s">
        <v>28</v>
      </c>
      <c r="C40" s="66">
        <f aca="true" t="shared" si="11" ref="C40:X40">IF(AND(C38=0,C39=0),"-",C39/C38*100)</f>
        <v>0</v>
      </c>
      <c r="D40" s="66">
        <f t="shared" si="11"/>
        <v>0</v>
      </c>
      <c r="E40" s="67">
        <f t="shared" si="11"/>
        <v>3.571428571428571</v>
      </c>
      <c r="F40" s="68" t="str">
        <f t="shared" si="11"/>
        <v>-</v>
      </c>
      <c r="G40" s="67">
        <f t="shared" si="11"/>
        <v>0</v>
      </c>
      <c r="H40" s="67">
        <f t="shared" si="11"/>
        <v>0</v>
      </c>
      <c r="I40" s="67">
        <f t="shared" si="11"/>
        <v>0</v>
      </c>
      <c r="J40" s="67">
        <f t="shared" si="11"/>
        <v>0</v>
      </c>
      <c r="K40" s="67" t="str">
        <f t="shared" si="11"/>
        <v>-</v>
      </c>
      <c r="L40" s="68">
        <f t="shared" si="11"/>
        <v>0</v>
      </c>
      <c r="M40" s="67" t="str">
        <f t="shared" si="11"/>
        <v>-</v>
      </c>
      <c r="N40" s="67" t="str">
        <f t="shared" si="11"/>
        <v>-</v>
      </c>
      <c r="O40" s="67" t="str">
        <f t="shared" si="11"/>
        <v>-</v>
      </c>
      <c r="P40" s="67">
        <f t="shared" si="11"/>
        <v>0</v>
      </c>
      <c r="Q40" s="69">
        <f t="shared" si="11"/>
        <v>0.9174311926605505</v>
      </c>
      <c r="R40" s="69">
        <f t="shared" si="11"/>
        <v>0</v>
      </c>
      <c r="S40" s="69" t="str">
        <f t="shared" si="11"/>
        <v>-</v>
      </c>
      <c r="T40" s="67">
        <f t="shared" si="11"/>
        <v>0</v>
      </c>
      <c r="U40" s="70">
        <f t="shared" si="11"/>
        <v>0.6944444444444444</v>
      </c>
      <c r="V40" s="67">
        <f t="shared" si="11"/>
        <v>0</v>
      </c>
      <c r="W40" s="67">
        <f t="shared" si="11"/>
        <v>0.819672131147541</v>
      </c>
      <c r="X40" s="71">
        <f t="shared" si="11"/>
        <v>0.5617977528089888</v>
      </c>
    </row>
    <row r="41" spans="1:24" ht="20.25" customHeight="1">
      <c r="A41" s="178" t="s">
        <v>435</v>
      </c>
      <c r="B41" s="55" t="s">
        <v>26</v>
      </c>
      <c r="C41" s="56">
        <v>12</v>
      </c>
      <c r="D41" s="56">
        <v>5</v>
      </c>
      <c r="E41" s="56">
        <v>46</v>
      </c>
      <c r="F41" s="56">
        <v>4</v>
      </c>
      <c r="G41" s="56">
        <v>8</v>
      </c>
      <c r="H41" s="56">
        <v>12</v>
      </c>
      <c r="I41" s="56">
        <v>1</v>
      </c>
      <c r="J41" s="56">
        <v>3</v>
      </c>
      <c r="K41" s="56">
        <v>0</v>
      </c>
      <c r="L41" s="56">
        <v>29</v>
      </c>
      <c r="M41" s="56">
        <v>0</v>
      </c>
      <c r="N41" s="56">
        <v>0</v>
      </c>
      <c r="O41" s="56">
        <v>1</v>
      </c>
      <c r="P41" s="56">
        <v>4</v>
      </c>
      <c r="Q41" s="57">
        <v>125</v>
      </c>
      <c r="R41" s="57">
        <v>83</v>
      </c>
      <c r="S41" s="57">
        <v>0</v>
      </c>
      <c r="T41" s="56">
        <v>34</v>
      </c>
      <c r="U41" s="58">
        <v>174</v>
      </c>
      <c r="V41" s="56">
        <v>53</v>
      </c>
      <c r="W41" s="56">
        <v>155</v>
      </c>
      <c r="X41" s="59">
        <v>208</v>
      </c>
    </row>
    <row r="42" spans="1:24" ht="20.25" customHeight="1">
      <c r="A42" s="179"/>
      <c r="B42" s="60" t="s">
        <v>27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1">
        <v>0</v>
      </c>
      <c r="P42" s="61">
        <v>0</v>
      </c>
      <c r="Q42" s="62">
        <f>SUM(F42:P42)</f>
        <v>1</v>
      </c>
      <c r="R42" s="62">
        <v>2</v>
      </c>
      <c r="S42" s="62">
        <v>0</v>
      </c>
      <c r="T42" s="61">
        <v>0</v>
      </c>
      <c r="U42" s="63">
        <v>3</v>
      </c>
      <c r="V42" s="61">
        <v>0</v>
      </c>
      <c r="W42" s="61">
        <v>3</v>
      </c>
      <c r="X42" s="64">
        <v>3</v>
      </c>
    </row>
    <row r="43" spans="1:24" ht="20.25" customHeight="1" thickBot="1">
      <c r="A43" s="180"/>
      <c r="B43" s="65" t="s">
        <v>28</v>
      </c>
      <c r="C43" s="66">
        <f aca="true" t="shared" si="12" ref="C43:X43">IF(AND(C41=0,C42=0),"-",C42/C41*100)</f>
        <v>0</v>
      </c>
      <c r="D43" s="66">
        <f t="shared" si="12"/>
        <v>0</v>
      </c>
      <c r="E43" s="67">
        <f t="shared" si="12"/>
        <v>0</v>
      </c>
      <c r="F43" s="68">
        <f t="shared" si="12"/>
        <v>0</v>
      </c>
      <c r="G43" s="67">
        <f t="shared" si="12"/>
        <v>0</v>
      </c>
      <c r="H43" s="67">
        <f t="shared" si="12"/>
        <v>0</v>
      </c>
      <c r="I43" s="67">
        <f t="shared" si="12"/>
        <v>0</v>
      </c>
      <c r="J43" s="67">
        <f t="shared" si="12"/>
        <v>0</v>
      </c>
      <c r="K43" s="67" t="str">
        <f t="shared" si="12"/>
        <v>-</v>
      </c>
      <c r="L43" s="68">
        <f t="shared" si="12"/>
        <v>3.4482758620689653</v>
      </c>
      <c r="M43" s="67" t="str">
        <f t="shared" si="12"/>
        <v>-</v>
      </c>
      <c r="N43" s="67" t="str">
        <f t="shared" si="12"/>
        <v>-</v>
      </c>
      <c r="O43" s="67">
        <f t="shared" si="12"/>
        <v>0</v>
      </c>
      <c r="P43" s="67">
        <f t="shared" si="12"/>
        <v>0</v>
      </c>
      <c r="Q43" s="69">
        <f t="shared" si="12"/>
        <v>0.8</v>
      </c>
      <c r="R43" s="69">
        <f t="shared" si="12"/>
        <v>2.4096385542168677</v>
      </c>
      <c r="S43" s="69" t="str">
        <f t="shared" si="12"/>
        <v>-</v>
      </c>
      <c r="T43" s="67">
        <f t="shared" si="12"/>
        <v>0</v>
      </c>
      <c r="U43" s="70">
        <f t="shared" si="12"/>
        <v>1.7241379310344827</v>
      </c>
      <c r="V43" s="67">
        <f t="shared" si="12"/>
        <v>0</v>
      </c>
      <c r="W43" s="67">
        <f t="shared" si="12"/>
        <v>1.935483870967742</v>
      </c>
      <c r="X43" s="71">
        <f t="shared" si="12"/>
        <v>1.4423076923076923</v>
      </c>
    </row>
    <row r="44" spans="1:24" ht="20.25" customHeight="1">
      <c r="A44" s="178" t="s">
        <v>436</v>
      </c>
      <c r="B44" s="55" t="s">
        <v>26</v>
      </c>
      <c r="C44" s="56">
        <v>1</v>
      </c>
      <c r="D44" s="56">
        <v>7</v>
      </c>
      <c r="E44" s="56">
        <v>10</v>
      </c>
      <c r="F44" s="56">
        <v>0</v>
      </c>
      <c r="G44" s="56">
        <v>1</v>
      </c>
      <c r="H44" s="56">
        <v>2</v>
      </c>
      <c r="I44" s="56">
        <v>0</v>
      </c>
      <c r="J44" s="56">
        <v>2</v>
      </c>
      <c r="K44" s="56">
        <v>0</v>
      </c>
      <c r="L44" s="56">
        <v>1</v>
      </c>
      <c r="M44" s="56">
        <v>0</v>
      </c>
      <c r="N44" s="56">
        <v>0</v>
      </c>
      <c r="O44" s="56">
        <v>1</v>
      </c>
      <c r="P44" s="56">
        <v>6</v>
      </c>
      <c r="Q44" s="57">
        <v>31</v>
      </c>
      <c r="R44" s="57">
        <v>2</v>
      </c>
      <c r="S44" s="57">
        <v>0</v>
      </c>
      <c r="T44" s="56">
        <v>25</v>
      </c>
      <c r="U44" s="58">
        <v>8</v>
      </c>
      <c r="V44" s="56">
        <v>26</v>
      </c>
      <c r="W44" s="56">
        <v>7</v>
      </c>
      <c r="X44" s="59">
        <v>33</v>
      </c>
    </row>
    <row r="45" spans="1:24" ht="20.25" customHeight="1">
      <c r="A45" s="179"/>
      <c r="B45" s="60" t="s">
        <v>27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2">
        <f>SUM(F45:P45)</f>
        <v>0</v>
      </c>
      <c r="R45" s="62">
        <v>0</v>
      </c>
      <c r="S45" s="62">
        <v>0</v>
      </c>
      <c r="T45" s="61">
        <v>0</v>
      </c>
      <c r="U45" s="63">
        <v>0</v>
      </c>
      <c r="V45" s="61">
        <v>0</v>
      </c>
      <c r="W45" s="61">
        <v>0</v>
      </c>
      <c r="X45" s="64">
        <v>0</v>
      </c>
    </row>
    <row r="46" spans="1:24" ht="17.25" thickBot="1">
      <c r="A46" s="180"/>
      <c r="B46" s="65" t="s">
        <v>28</v>
      </c>
      <c r="C46" s="66">
        <f aca="true" t="shared" si="13" ref="C46:X46">IF(AND(C44=0,C45=0),"-",C45/C44*100)</f>
        <v>0</v>
      </c>
      <c r="D46" s="66">
        <f t="shared" si="13"/>
        <v>0</v>
      </c>
      <c r="E46" s="67">
        <f t="shared" si="13"/>
        <v>0</v>
      </c>
      <c r="F46" s="68" t="str">
        <f t="shared" si="13"/>
        <v>-</v>
      </c>
      <c r="G46" s="67">
        <f t="shared" si="13"/>
        <v>0</v>
      </c>
      <c r="H46" s="67">
        <f t="shared" si="13"/>
        <v>0</v>
      </c>
      <c r="I46" s="67" t="str">
        <f t="shared" si="13"/>
        <v>-</v>
      </c>
      <c r="J46" s="67">
        <f t="shared" si="13"/>
        <v>0</v>
      </c>
      <c r="K46" s="67" t="str">
        <f t="shared" si="13"/>
        <v>-</v>
      </c>
      <c r="L46" s="68">
        <f t="shared" si="13"/>
        <v>0</v>
      </c>
      <c r="M46" s="67" t="str">
        <f t="shared" si="13"/>
        <v>-</v>
      </c>
      <c r="N46" s="67" t="str">
        <f t="shared" si="13"/>
        <v>-</v>
      </c>
      <c r="O46" s="67">
        <f t="shared" si="13"/>
        <v>0</v>
      </c>
      <c r="P46" s="67">
        <f t="shared" si="13"/>
        <v>0</v>
      </c>
      <c r="Q46" s="69">
        <f t="shared" si="13"/>
        <v>0</v>
      </c>
      <c r="R46" s="69">
        <f t="shared" si="13"/>
        <v>0</v>
      </c>
      <c r="S46" s="69" t="str">
        <f t="shared" si="13"/>
        <v>-</v>
      </c>
      <c r="T46" s="67">
        <f t="shared" si="13"/>
        <v>0</v>
      </c>
      <c r="U46" s="70">
        <f t="shared" si="13"/>
        <v>0</v>
      </c>
      <c r="V46" s="67">
        <f t="shared" si="13"/>
        <v>0</v>
      </c>
      <c r="W46" s="67">
        <f t="shared" si="13"/>
        <v>0</v>
      </c>
      <c r="X46" s="71">
        <f t="shared" si="13"/>
        <v>0</v>
      </c>
    </row>
    <row r="47" spans="1:19" ht="20.25" customHeight="1">
      <c r="A47" s="72" t="s">
        <v>115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20.25" customHeight="1">
      <c r="A48" s="72" t="s">
        <v>116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20.25" customHeight="1">
      <c r="A49" s="72" t="s">
        <v>117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20.25" customHeight="1">
      <c r="A50" s="72" t="s">
        <v>118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20.25" customHeight="1">
      <c r="A51" s="72" t="s">
        <v>119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20.25" customHeight="1">
      <c r="A52" s="72" t="s">
        <v>120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20.25" customHeight="1">
      <c r="A53" s="73" t="s">
        <v>121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20.25" customHeight="1">
      <c r="A54" s="73" t="s">
        <v>122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20.25" customHeight="1">
      <c r="A55" s="73" t="s">
        <v>123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20.25" customHeight="1">
      <c r="A56" s="73" t="s">
        <v>124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20.25" customHeight="1">
      <c r="A57" s="73" t="s">
        <v>125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ht="20.25" customHeight="1">
      <c r="A58" s="73" t="s">
        <v>332</v>
      </c>
    </row>
    <row r="59" ht="20.25" customHeight="1">
      <c r="A59" s="73" t="s">
        <v>347</v>
      </c>
    </row>
    <row r="60" spans="1:2" ht="20.25" customHeight="1">
      <c r="A60" s="119" t="s">
        <v>348</v>
      </c>
      <c r="B60" s="75"/>
    </row>
    <row r="61" ht="20.25" customHeight="1">
      <c r="A61" s="119" t="s">
        <v>349</v>
      </c>
    </row>
  </sheetData>
  <sheetProtection/>
  <mergeCells count="29">
    <mergeCell ref="A1:T1"/>
    <mergeCell ref="U1:X1"/>
    <mergeCell ref="A2:T2"/>
    <mergeCell ref="U2:X2"/>
    <mergeCell ref="A3:A7"/>
    <mergeCell ref="B3:B7"/>
    <mergeCell ref="C3:R3"/>
    <mergeCell ref="S3:S7"/>
    <mergeCell ref="T3:U5"/>
    <mergeCell ref="V3:W4"/>
    <mergeCell ref="X3:X7"/>
    <mergeCell ref="C4:Q4"/>
    <mergeCell ref="R4:R7"/>
    <mergeCell ref="C5:Q5"/>
    <mergeCell ref="V5:V7"/>
    <mergeCell ref="W5:W7"/>
    <mergeCell ref="A8:A10"/>
    <mergeCell ref="A11:A13"/>
    <mergeCell ref="A14:A16"/>
    <mergeCell ref="A17:A19"/>
    <mergeCell ref="A20:A22"/>
    <mergeCell ref="A23:A25"/>
    <mergeCell ref="A44:A46"/>
    <mergeCell ref="A26:A28"/>
    <mergeCell ref="A29:A31"/>
    <mergeCell ref="A32:A34"/>
    <mergeCell ref="A35:A37"/>
    <mergeCell ref="A38:A40"/>
    <mergeCell ref="A41:A4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6" sqref="M6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6.75390625" style="0" bestFit="1" customWidth="1"/>
    <col min="4" max="4" width="6.25390625" style="0" customWidth="1"/>
    <col min="5" max="5" width="5.50390625" style="0" customWidth="1"/>
    <col min="6" max="6" width="6.375" style="0" customWidth="1"/>
    <col min="7" max="7" width="8.75390625" style="0" bestFit="1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5" width="5.75390625" style="0" customWidth="1"/>
    <col min="16" max="16" width="6.25390625" style="0" customWidth="1"/>
    <col min="17" max="17" width="6.875" style="0" customWidth="1"/>
    <col min="18" max="18" width="6.25390625" style="0" customWidth="1"/>
    <col min="19" max="19" width="7.50390625" style="0" customWidth="1"/>
    <col min="20" max="20" width="5.625" style="0" customWidth="1"/>
    <col min="21" max="21" width="6.00390625" style="0" customWidth="1"/>
    <col min="22" max="22" width="5.125" style="0" customWidth="1"/>
    <col min="23" max="23" width="5.75390625" style="0" customWidth="1"/>
    <col min="24" max="24" width="5.25390625" style="0" customWidth="1"/>
    <col min="25" max="25" width="14.625" style="0" customWidth="1"/>
  </cols>
  <sheetData>
    <row r="1" spans="1:24" ht="20.25" customHeight="1">
      <c r="A1" s="160" t="s">
        <v>438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28" t="s">
        <v>439</v>
      </c>
      <c r="V1" s="128"/>
      <c r="W1" s="128"/>
      <c r="X1" s="128"/>
    </row>
    <row r="2" spans="1:24" ht="20.25" customHeight="1" thickBot="1">
      <c r="A2" s="160" t="s">
        <v>440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28" t="s">
        <v>441</v>
      </c>
      <c r="V2" s="128"/>
      <c r="W2" s="128"/>
      <c r="X2" s="128"/>
    </row>
    <row r="3" spans="1:24" ht="20.25" customHeight="1">
      <c r="A3" s="136" t="s">
        <v>442</v>
      </c>
      <c r="B3" s="130" t="s">
        <v>443</v>
      </c>
      <c r="C3" s="142" t="s">
        <v>444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445</v>
      </c>
      <c r="T3" s="168" t="s">
        <v>446</v>
      </c>
      <c r="U3" s="169"/>
      <c r="V3" s="174" t="s">
        <v>447</v>
      </c>
      <c r="W3" s="169"/>
      <c r="X3" s="148" t="s">
        <v>448</v>
      </c>
    </row>
    <row r="4" spans="1:24" ht="20.25" customHeight="1">
      <c r="A4" s="137"/>
      <c r="B4" s="131"/>
      <c r="C4" s="161" t="s">
        <v>449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4" t="s">
        <v>450</v>
      </c>
      <c r="S4" s="146"/>
      <c r="T4" s="170"/>
      <c r="U4" s="171"/>
      <c r="V4" s="172"/>
      <c r="W4" s="173"/>
      <c r="X4" s="149"/>
    </row>
    <row r="5" spans="1:24" ht="20.25" customHeight="1">
      <c r="A5" s="137"/>
      <c r="B5" s="131"/>
      <c r="C5" s="165" t="s">
        <v>451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46"/>
      <c r="S5" s="146"/>
      <c r="T5" s="172"/>
      <c r="U5" s="173"/>
      <c r="V5" s="133" t="s">
        <v>452</v>
      </c>
      <c r="W5" s="133" t="s">
        <v>453</v>
      </c>
      <c r="X5" s="149"/>
    </row>
    <row r="6" spans="1:24" ht="20.25" customHeight="1">
      <c r="A6" s="137"/>
      <c r="B6" s="131"/>
      <c r="C6" s="1" t="s">
        <v>0</v>
      </c>
      <c r="D6" s="1" t="s">
        <v>454</v>
      </c>
      <c r="E6" s="1" t="s">
        <v>455</v>
      </c>
      <c r="F6" s="1" t="s">
        <v>456</v>
      </c>
      <c r="G6" s="1" t="s">
        <v>457</v>
      </c>
      <c r="H6" s="1" t="s">
        <v>458</v>
      </c>
      <c r="I6" s="2" t="s">
        <v>459</v>
      </c>
      <c r="J6" s="1" t="s">
        <v>460</v>
      </c>
      <c r="K6" s="1" t="s">
        <v>461</v>
      </c>
      <c r="L6" s="2" t="s">
        <v>462</v>
      </c>
      <c r="M6" s="2" t="s">
        <v>463</v>
      </c>
      <c r="N6" s="2" t="s">
        <v>464</v>
      </c>
      <c r="O6" s="2" t="s">
        <v>465</v>
      </c>
      <c r="P6" s="2" t="s">
        <v>466</v>
      </c>
      <c r="Q6" s="3" t="s">
        <v>467</v>
      </c>
      <c r="R6" s="146"/>
      <c r="S6" s="146"/>
      <c r="T6" s="4" t="s">
        <v>468</v>
      </c>
      <c r="U6" s="4" t="s">
        <v>469</v>
      </c>
      <c r="V6" s="134"/>
      <c r="W6" s="134"/>
      <c r="X6" s="149"/>
    </row>
    <row r="7" spans="1:24" ht="20.25" customHeight="1" thickBot="1">
      <c r="A7" s="138"/>
      <c r="B7" s="132"/>
      <c r="C7" s="51" t="s">
        <v>470</v>
      </c>
      <c r="D7" s="51" t="s">
        <v>471</v>
      </c>
      <c r="E7" s="51" t="s">
        <v>472</v>
      </c>
      <c r="F7" s="51" t="s">
        <v>473</v>
      </c>
      <c r="G7" s="51" t="s">
        <v>474</v>
      </c>
      <c r="H7" s="51" t="s">
        <v>475</v>
      </c>
      <c r="I7" s="51" t="s">
        <v>476</v>
      </c>
      <c r="J7" s="51" t="s">
        <v>477</v>
      </c>
      <c r="K7" s="51" t="s">
        <v>478</v>
      </c>
      <c r="L7" s="52" t="s">
        <v>479</v>
      </c>
      <c r="M7" s="52" t="s">
        <v>480</v>
      </c>
      <c r="N7" s="52" t="s">
        <v>481</v>
      </c>
      <c r="O7" s="52" t="s">
        <v>482</v>
      </c>
      <c r="P7" s="52" t="s">
        <v>483</v>
      </c>
      <c r="Q7" s="53" t="s">
        <v>484</v>
      </c>
      <c r="R7" s="147"/>
      <c r="S7" s="147"/>
      <c r="T7" s="54" t="s">
        <v>485</v>
      </c>
      <c r="U7" s="54" t="s">
        <v>486</v>
      </c>
      <c r="V7" s="135"/>
      <c r="W7" s="135"/>
      <c r="X7" s="150"/>
    </row>
    <row r="8" spans="1:26" ht="20.25" customHeight="1">
      <c r="A8" s="151" t="s">
        <v>487</v>
      </c>
      <c r="B8" s="5" t="s">
        <v>488</v>
      </c>
      <c r="C8" s="6">
        <f aca="true" t="shared" si="0" ref="C8:X9">C11+C14+C17+C20+C23+C26+C29+C32+C35+C38+C41</f>
        <v>173</v>
      </c>
      <c r="D8" s="6">
        <f t="shared" si="0"/>
        <v>67</v>
      </c>
      <c r="E8" s="6">
        <f t="shared" si="0"/>
        <v>398</v>
      </c>
      <c r="F8" s="6">
        <f t="shared" si="0"/>
        <v>42</v>
      </c>
      <c r="G8" s="6">
        <f t="shared" si="0"/>
        <v>113</v>
      </c>
      <c r="H8" s="6">
        <f t="shared" si="0"/>
        <v>102</v>
      </c>
      <c r="I8" s="6">
        <f t="shared" si="0"/>
        <v>105</v>
      </c>
      <c r="J8" s="6">
        <f t="shared" si="0"/>
        <v>61</v>
      </c>
      <c r="K8" s="6">
        <f t="shared" si="0"/>
        <v>0</v>
      </c>
      <c r="L8" s="6">
        <f t="shared" si="0"/>
        <v>171</v>
      </c>
      <c r="M8" s="6">
        <f t="shared" si="0"/>
        <v>0</v>
      </c>
      <c r="N8" s="6">
        <f t="shared" si="0"/>
        <v>0</v>
      </c>
      <c r="O8" s="6">
        <f t="shared" si="0"/>
        <v>42</v>
      </c>
      <c r="P8" s="6">
        <f t="shared" si="0"/>
        <v>64</v>
      </c>
      <c r="Q8" s="6">
        <f>Q11+Q14+Q17+Q20+Q23+Q26+Q29+Q32+Q35+Q38+Q41</f>
        <v>1338</v>
      </c>
      <c r="R8" s="6">
        <f t="shared" si="0"/>
        <v>353</v>
      </c>
      <c r="S8" s="6">
        <f t="shared" si="0"/>
        <v>0</v>
      </c>
      <c r="T8" s="6">
        <f t="shared" si="0"/>
        <v>534</v>
      </c>
      <c r="U8" s="6">
        <f t="shared" si="0"/>
        <v>1157</v>
      </c>
      <c r="V8" s="6">
        <f t="shared" si="0"/>
        <v>672</v>
      </c>
      <c r="W8" s="6">
        <f t="shared" si="0"/>
        <v>1019</v>
      </c>
      <c r="X8" s="7">
        <f t="shared" si="0"/>
        <v>1691</v>
      </c>
      <c r="Y8">
        <f>IF(AND(NOT((Q8+R8+S8)=X8),NOT((T8+U8)=X8),NOT((V8+W8)=X8)),"產地與抽樣地點與產品別有錯",IF((NOT((Q8+R8+S8)=X8)),"產地資料有錯",(IF(NOT((T8+U8)=X8),"抽樣地點有錯",(IF(NOT((V8+W8)=X8),"產品別有誤",""))))))</f>
      </c>
      <c r="Z8">
        <f>IF(NOT(V8+W8=X8),"產品別有誤","")</f>
      </c>
    </row>
    <row r="9" spans="1:26" ht="20.25" customHeight="1">
      <c r="A9" s="152"/>
      <c r="B9" s="8" t="s">
        <v>27</v>
      </c>
      <c r="C9" s="9">
        <f t="shared" si="0"/>
        <v>3</v>
      </c>
      <c r="D9" s="9">
        <f t="shared" si="0"/>
        <v>1</v>
      </c>
      <c r="E9" s="9">
        <f t="shared" si="0"/>
        <v>3</v>
      </c>
      <c r="F9" s="9">
        <f t="shared" si="0"/>
        <v>0</v>
      </c>
      <c r="G9" s="9">
        <f t="shared" si="0"/>
        <v>2</v>
      </c>
      <c r="H9" s="9">
        <f t="shared" si="0"/>
        <v>0</v>
      </c>
      <c r="I9" s="9">
        <f t="shared" si="0"/>
        <v>3</v>
      </c>
      <c r="J9" s="9">
        <f t="shared" si="0"/>
        <v>0</v>
      </c>
      <c r="K9" s="9">
        <f t="shared" si="0"/>
        <v>0</v>
      </c>
      <c r="L9" s="9">
        <f t="shared" si="0"/>
        <v>3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1</v>
      </c>
      <c r="Q9" s="9">
        <f t="shared" si="0"/>
        <v>16</v>
      </c>
      <c r="R9" s="9">
        <f t="shared" si="0"/>
        <v>1</v>
      </c>
      <c r="S9" s="9">
        <f t="shared" si="0"/>
        <v>0</v>
      </c>
      <c r="T9" s="9">
        <f t="shared" si="0"/>
        <v>8</v>
      </c>
      <c r="U9" s="9">
        <f t="shared" si="0"/>
        <v>9</v>
      </c>
      <c r="V9" s="9">
        <f t="shared" si="0"/>
        <v>7</v>
      </c>
      <c r="W9" s="9">
        <f t="shared" si="0"/>
        <v>10</v>
      </c>
      <c r="X9" s="10">
        <f t="shared" si="0"/>
        <v>17</v>
      </c>
      <c r="Y9">
        <f>IF(AND(NOT((Q9+R9+S9)=X9),NOT((T9+U9)=X9),NOT((V9+W9)=X9)),"產地與抽樣地點與產品別有錯",IF((NOT((Q9+R9+S9)=X9)),"產地資料有錯",(IF(NOT((T9+U9)=X9),"抽樣地點有錯",(IF(NOT((V9+W9)=X9),"產品別有誤",""))))))</f>
      </c>
      <c r="Z9">
        <f>IF(NOT(V9+W9=X9),"產品別有誤","")</f>
      </c>
    </row>
    <row r="10" spans="1:24" ht="20.25" customHeight="1" thickBot="1">
      <c r="A10" s="153"/>
      <c r="B10" s="11" t="s">
        <v>28</v>
      </c>
      <c r="C10" s="12">
        <f aca="true" t="shared" si="1" ref="C10:X10">IF(AND(C8=0,C9=0),"-",C9/C8*100)</f>
        <v>1.7341040462427744</v>
      </c>
      <c r="D10" s="12">
        <f t="shared" si="1"/>
        <v>1.4925373134328357</v>
      </c>
      <c r="E10" s="12">
        <f t="shared" si="1"/>
        <v>0.7537688442211055</v>
      </c>
      <c r="F10" s="12">
        <f t="shared" si="1"/>
        <v>0</v>
      </c>
      <c r="G10" s="12">
        <f t="shared" si="1"/>
        <v>1.7699115044247788</v>
      </c>
      <c r="H10" s="12">
        <f t="shared" si="1"/>
        <v>0</v>
      </c>
      <c r="I10" s="12">
        <f t="shared" si="1"/>
        <v>2.857142857142857</v>
      </c>
      <c r="J10" s="12">
        <f t="shared" si="1"/>
        <v>0</v>
      </c>
      <c r="K10" s="12" t="str">
        <f t="shared" si="1"/>
        <v>-</v>
      </c>
      <c r="L10" s="12">
        <f t="shared" si="1"/>
        <v>1.7543859649122806</v>
      </c>
      <c r="M10" s="12" t="str">
        <f t="shared" si="1"/>
        <v>-</v>
      </c>
      <c r="N10" s="12" t="str">
        <f t="shared" si="1"/>
        <v>-</v>
      </c>
      <c r="O10" s="12">
        <f t="shared" si="1"/>
        <v>0</v>
      </c>
      <c r="P10" s="12">
        <f t="shared" si="1"/>
        <v>1.5625</v>
      </c>
      <c r="Q10" s="12">
        <f t="shared" si="1"/>
        <v>1.195814648729447</v>
      </c>
      <c r="R10" s="12">
        <f t="shared" si="1"/>
        <v>0.28328611898017</v>
      </c>
      <c r="S10" s="12" t="str">
        <f t="shared" si="1"/>
        <v>-</v>
      </c>
      <c r="T10" s="12">
        <f t="shared" si="1"/>
        <v>1.4981273408239701</v>
      </c>
      <c r="U10" s="12">
        <f t="shared" si="1"/>
        <v>0.7778738115816767</v>
      </c>
      <c r="V10" s="12">
        <f t="shared" si="1"/>
        <v>1.0416666666666665</v>
      </c>
      <c r="W10" s="12">
        <f t="shared" si="1"/>
        <v>0.9813542688910697</v>
      </c>
      <c r="X10" s="13">
        <f t="shared" si="1"/>
        <v>1.0053222945002958</v>
      </c>
    </row>
    <row r="11" spans="1:25" ht="20.25" customHeight="1" thickBot="1">
      <c r="A11" s="178" t="s">
        <v>489</v>
      </c>
      <c r="B11" s="55" t="s">
        <v>26</v>
      </c>
      <c r="C11" s="56">
        <v>4</v>
      </c>
      <c r="D11" s="56">
        <v>1</v>
      </c>
      <c r="E11" s="56">
        <v>11</v>
      </c>
      <c r="F11" s="56">
        <v>5</v>
      </c>
      <c r="G11" s="56">
        <v>5</v>
      </c>
      <c r="H11" s="56">
        <v>1</v>
      </c>
      <c r="I11" s="56">
        <v>4</v>
      </c>
      <c r="J11" s="56">
        <v>3</v>
      </c>
      <c r="K11" s="56">
        <v>0</v>
      </c>
      <c r="L11" s="56">
        <v>2</v>
      </c>
      <c r="M11" s="56">
        <v>0</v>
      </c>
      <c r="N11" s="56">
        <v>0</v>
      </c>
      <c r="O11" s="56">
        <v>1</v>
      </c>
      <c r="P11" s="56">
        <v>9</v>
      </c>
      <c r="Q11" s="57">
        <f>SUM(C11:P11)</f>
        <v>46</v>
      </c>
      <c r="R11" s="57">
        <v>3</v>
      </c>
      <c r="S11" s="57">
        <v>0</v>
      </c>
      <c r="T11" s="56">
        <v>36</v>
      </c>
      <c r="U11" s="56">
        <v>13</v>
      </c>
      <c r="V11" s="56">
        <v>37</v>
      </c>
      <c r="W11" s="56">
        <v>12</v>
      </c>
      <c r="X11" s="59">
        <f>Q11+S11+R11</f>
        <v>49</v>
      </c>
      <c r="Y11">
        <f>IF(AND(NOT((Q11+R11+S11)=X11),NOT((T11+U11)=X11),NOT((V11+W11)=X11)),"產地與抽樣地點與產品別有錯",IF((NOT((Q11+R11+S11)=X11)),"產地資料有錯",(IF(NOT((T11+U11)=X11),"抽樣地點有錯",(IF(NOT((V11+W11)=X11),"產品別有誤",""))))))</f>
      </c>
    </row>
    <row r="12" spans="1:26" ht="20.25" customHeight="1">
      <c r="A12" s="179"/>
      <c r="B12" s="60" t="s">
        <v>27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62">
        <f>SUM(F12:P12)</f>
        <v>0</v>
      </c>
      <c r="R12" s="62">
        <v>0</v>
      </c>
      <c r="S12" s="62">
        <v>0</v>
      </c>
      <c r="T12" s="61">
        <v>0</v>
      </c>
      <c r="U12" s="63">
        <v>0</v>
      </c>
      <c r="V12" s="61">
        <v>0</v>
      </c>
      <c r="W12" s="61">
        <v>0</v>
      </c>
      <c r="X12" s="64">
        <v>0</v>
      </c>
      <c r="Y12">
        <f>IF(AND(NOT((Q12+R12+S12)=X12),NOT((T12+U12)=X12),NOT((V12+W12)=X12)),"產地與抽樣地點與產品別有錯",IF((NOT((Q12+R12+S12)=X12)),"產地資料有錯",(IF(NOT((T12+U12)=X12),"抽樣地點有錯",(IF(NOT((V12+W12)=X12),"產品別有誤",""))))))</f>
      </c>
      <c r="Z12">
        <f>IF(NOT(V12+W12=X12),"產品別有誤","")</f>
      </c>
    </row>
    <row r="13" spans="1:24" ht="20.25" customHeight="1" thickBot="1">
      <c r="A13" s="180"/>
      <c r="B13" s="65" t="s">
        <v>28</v>
      </c>
      <c r="C13" s="66">
        <f aca="true" t="shared" si="2" ref="C13:X13">IF(AND(C11=0,C12=0),"-",C12/C11*100)</f>
        <v>0</v>
      </c>
      <c r="D13" s="66">
        <f t="shared" si="2"/>
        <v>0</v>
      </c>
      <c r="E13" s="67">
        <f t="shared" si="2"/>
        <v>0</v>
      </c>
      <c r="F13" s="68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 t="str">
        <f t="shared" si="2"/>
        <v>-</v>
      </c>
      <c r="L13" s="68">
        <f t="shared" si="2"/>
        <v>0</v>
      </c>
      <c r="M13" s="67" t="str">
        <f t="shared" si="2"/>
        <v>-</v>
      </c>
      <c r="N13" s="67" t="str">
        <f t="shared" si="2"/>
        <v>-</v>
      </c>
      <c r="O13" s="67">
        <f t="shared" si="2"/>
        <v>0</v>
      </c>
      <c r="P13" s="67">
        <f t="shared" si="2"/>
        <v>0</v>
      </c>
      <c r="Q13" s="69">
        <f t="shared" si="2"/>
        <v>0</v>
      </c>
      <c r="R13" s="69">
        <f t="shared" si="2"/>
        <v>0</v>
      </c>
      <c r="S13" s="69" t="str">
        <f t="shared" si="2"/>
        <v>-</v>
      </c>
      <c r="T13" s="67">
        <f t="shared" si="2"/>
        <v>0</v>
      </c>
      <c r="U13" s="70">
        <f t="shared" si="2"/>
        <v>0</v>
      </c>
      <c r="V13" s="67">
        <f t="shared" si="2"/>
        <v>0</v>
      </c>
      <c r="W13" s="67">
        <f t="shared" si="2"/>
        <v>0</v>
      </c>
      <c r="X13" s="71">
        <f t="shared" si="2"/>
        <v>0</v>
      </c>
    </row>
    <row r="14" spans="1:26" ht="20.25" customHeight="1">
      <c r="A14" s="178" t="s">
        <v>490</v>
      </c>
      <c r="B14" s="55" t="s">
        <v>26</v>
      </c>
      <c r="C14" s="56">
        <v>8</v>
      </c>
      <c r="D14" s="56">
        <v>4</v>
      </c>
      <c r="E14" s="56">
        <v>10</v>
      </c>
      <c r="F14" s="56">
        <v>0</v>
      </c>
      <c r="G14" s="56">
        <v>1</v>
      </c>
      <c r="H14" s="56">
        <v>1</v>
      </c>
      <c r="I14" s="56">
        <v>3</v>
      </c>
      <c r="J14" s="56">
        <v>1</v>
      </c>
      <c r="K14" s="56">
        <v>0</v>
      </c>
      <c r="L14" s="56">
        <v>7</v>
      </c>
      <c r="M14" s="56">
        <v>0</v>
      </c>
      <c r="N14" s="56">
        <v>0</v>
      </c>
      <c r="O14" s="56">
        <v>3</v>
      </c>
      <c r="P14" s="56">
        <v>11</v>
      </c>
      <c r="Q14" s="57">
        <f>SUM(C14:P14)</f>
        <v>49</v>
      </c>
      <c r="R14" s="57">
        <v>13</v>
      </c>
      <c r="S14" s="57">
        <v>0</v>
      </c>
      <c r="T14" s="56">
        <v>27</v>
      </c>
      <c r="U14" s="58">
        <v>35</v>
      </c>
      <c r="V14" s="56">
        <v>28</v>
      </c>
      <c r="W14" s="56">
        <v>34</v>
      </c>
      <c r="X14" s="59">
        <v>62</v>
      </c>
      <c r="Y14">
        <f>IF(AND(NOT((Q14+R14+S14)=X14),NOT((T14+U14)=X14)),"產地及抽樣地點有錯",IF((NOT((Q14+R14+S14)=X14)),"產地資料有錯",(IF(NOT((T14+U14)=X14),"抽樣地點有錯",""))))</f>
      </c>
      <c r="Z14">
        <f>IF(NOT(V14+W14=X14),"產品別有誤","")</f>
      </c>
    </row>
    <row r="15" spans="1:26" ht="20.25" customHeight="1">
      <c r="A15" s="179"/>
      <c r="B15" s="60" t="s">
        <v>27</v>
      </c>
      <c r="C15" s="61">
        <v>2</v>
      </c>
      <c r="D15" s="61">
        <v>0</v>
      </c>
      <c r="E15" s="61">
        <v>0</v>
      </c>
      <c r="F15" s="61">
        <v>0</v>
      </c>
      <c r="G15" s="61">
        <v>1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1</v>
      </c>
      <c r="Q15" s="62">
        <f>SUM(C15:P15)</f>
        <v>4</v>
      </c>
      <c r="R15" s="62">
        <v>0</v>
      </c>
      <c r="S15" s="62">
        <v>0</v>
      </c>
      <c r="T15" s="61">
        <v>3</v>
      </c>
      <c r="U15" s="63">
        <v>1</v>
      </c>
      <c r="V15" s="61">
        <v>1</v>
      </c>
      <c r="W15" s="61">
        <v>3</v>
      </c>
      <c r="X15" s="64">
        <v>4</v>
      </c>
      <c r="Y15">
        <f>IF(AND(NOT((Q15+R15+S15)=X15),NOT((T15+U15)=X15)),"產地及抽樣地點有錯",IF((NOT((Q15+R15+S15)=X15)),"產地資料有錯",(IF(NOT((T15+U15)=X15),"抽樣地點有錯",""))))</f>
      </c>
      <c r="Z15">
        <f>IF(NOT(V15+W15=X15),"產品別有誤","")</f>
      </c>
    </row>
    <row r="16" spans="1:24" ht="20.25" customHeight="1" thickBot="1">
      <c r="A16" s="180"/>
      <c r="B16" s="65" t="s">
        <v>28</v>
      </c>
      <c r="C16" s="66">
        <f aca="true" t="shared" si="3" ref="C16:X16">IF(AND(C14=0,C15=0),"-",C15/C14*100)</f>
        <v>25</v>
      </c>
      <c r="D16" s="66">
        <f t="shared" si="3"/>
        <v>0</v>
      </c>
      <c r="E16" s="67">
        <f t="shared" si="3"/>
        <v>0</v>
      </c>
      <c r="F16" s="68" t="str">
        <f t="shared" si="3"/>
        <v>-</v>
      </c>
      <c r="G16" s="67">
        <f t="shared" si="3"/>
        <v>100</v>
      </c>
      <c r="H16" s="67">
        <f t="shared" si="3"/>
        <v>0</v>
      </c>
      <c r="I16" s="67">
        <f t="shared" si="3"/>
        <v>0</v>
      </c>
      <c r="J16" s="67">
        <f t="shared" si="3"/>
        <v>0</v>
      </c>
      <c r="K16" s="67" t="str">
        <f t="shared" si="3"/>
        <v>-</v>
      </c>
      <c r="L16" s="68">
        <f t="shared" si="3"/>
        <v>0</v>
      </c>
      <c r="M16" s="67" t="str">
        <f t="shared" si="3"/>
        <v>-</v>
      </c>
      <c r="N16" s="67" t="str">
        <f t="shared" si="3"/>
        <v>-</v>
      </c>
      <c r="O16" s="67">
        <f t="shared" si="3"/>
        <v>0</v>
      </c>
      <c r="P16" s="67">
        <f t="shared" si="3"/>
        <v>9.090909090909092</v>
      </c>
      <c r="Q16" s="69">
        <f t="shared" si="3"/>
        <v>8.16326530612245</v>
      </c>
      <c r="R16" s="69">
        <f t="shared" si="3"/>
        <v>0</v>
      </c>
      <c r="S16" s="69" t="str">
        <f t="shared" si="3"/>
        <v>-</v>
      </c>
      <c r="T16" s="67">
        <f t="shared" si="3"/>
        <v>11.11111111111111</v>
      </c>
      <c r="U16" s="70">
        <f t="shared" si="3"/>
        <v>2.857142857142857</v>
      </c>
      <c r="V16" s="67">
        <f t="shared" si="3"/>
        <v>3.571428571428571</v>
      </c>
      <c r="W16" s="67">
        <f t="shared" si="3"/>
        <v>8.823529411764707</v>
      </c>
      <c r="X16" s="71">
        <f t="shared" si="3"/>
        <v>6.451612903225806</v>
      </c>
    </row>
    <row r="17" spans="1:26" ht="20.25" customHeight="1">
      <c r="A17" s="178" t="s">
        <v>491</v>
      </c>
      <c r="B17" s="55" t="s">
        <v>26</v>
      </c>
      <c r="C17" s="56">
        <v>16</v>
      </c>
      <c r="D17" s="56">
        <v>8</v>
      </c>
      <c r="E17" s="56">
        <v>26</v>
      </c>
      <c r="F17" s="56">
        <v>3</v>
      </c>
      <c r="G17" s="56">
        <v>10</v>
      </c>
      <c r="H17" s="56">
        <v>14</v>
      </c>
      <c r="I17" s="56">
        <v>7</v>
      </c>
      <c r="J17" s="56">
        <v>8</v>
      </c>
      <c r="K17" s="56">
        <v>0</v>
      </c>
      <c r="L17" s="56">
        <v>7</v>
      </c>
      <c r="M17" s="56">
        <v>0</v>
      </c>
      <c r="N17" s="56">
        <v>0</v>
      </c>
      <c r="O17" s="56">
        <v>5</v>
      </c>
      <c r="P17" s="56">
        <v>0</v>
      </c>
      <c r="Q17" s="57">
        <v>104</v>
      </c>
      <c r="R17" s="57">
        <v>19</v>
      </c>
      <c r="S17" s="57">
        <v>0</v>
      </c>
      <c r="T17" s="56">
        <v>39</v>
      </c>
      <c r="U17" s="58">
        <v>84</v>
      </c>
      <c r="V17" s="56">
        <v>48</v>
      </c>
      <c r="W17" s="56">
        <v>75</v>
      </c>
      <c r="X17" s="59">
        <v>123</v>
      </c>
      <c r="Y17">
        <f>IF(AND(NOT((Q17+R17+S17)=X17),NOT((T17+U17)=X17)),"產地及抽樣地點有錯",IF((NOT((Q17+R17+S17)=X17)),"產地資料有錯",(IF(NOT((T17+U17)=X17),"抽樣地點有錯",""))))</f>
      </c>
      <c r="Z17">
        <f>IF(NOT(V17+W17=X17),"產品別有誤","")</f>
      </c>
    </row>
    <row r="18" spans="1:26" ht="20.25" customHeight="1">
      <c r="A18" s="179"/>
      <c r="B18" s="60" t="s">
        <v>27</v>
      </c>
      <c r="C18" s="61">
        <v>0</v>
      </c>
      <c r="D18" s="61">
        <v>0</v>
      </c>
      <c r="E18" s="61">
        <v>1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2">
        <f>SUM(C18:P18)</f>
        <v>1</v>
      </c>
      <c r="R18" s="62">
        <v>0</v>
      </c>
      <c r="S18" s="62">
        <v>0</v>
      </c>
      <c r="T18" s="61">
        <v>0</v>
      </c>
      <c r="U18" s="63">
        <v>1</v>
      </c>
      <c r="V18" s="61">
        <v>0</v>
      </c>
      <c r="W18" s="61">
        <v>1</v>
      </c>
      <c r="X18" s="64">
        <v>1</v>
      </c>
      <c r="Y18">
        <f>IF(AND(NOT((Q18+R18+S18)=X18),NOT((T18+U18)=X18)),"產地及抽樣地點有錯",IF((NOT((Q18+R18+S18)=X18)),"產地資料有錯",(IF(NOT((T18+U18)=X18),"抽樣地點有錯",""))))</f>
      </c>
      <c r="Z18">
        <f>IF(NOT(V18+W18=X18),"產品別有誤","")</f>
      </c>
    </row>
    <row r="19" spans="1:24" ht="20.25" customHeight="1" thickBot="1">
      <c r="A19" s="180"/>
      <c r="B19" s="65" t="s">
        <v>28</v>
      </c>
      <c r="C19" s="66">
        <f aca="true" t="shared" si="4" ref="C19:X19">IF(AND(C17=0,C18=0),"-",C18/C17*100)</f>
        <v>0</v>
      </c>
      <c r="D19" s="66">
        <f t="shared" si="4"/>
        <v>0</v>
      </c>
      <c r="E19" s="67">
        <f t="shared" si="4"/>
        <v>3.8461538461538463</v>
      </c>
      <c r="F19" s="68">
        <f t="shared" si="4"/>
        <v>0</v>
      </c>
      <c r="G19" s="67">
        <f t="shared" si="4"/>
        <v>0</v>
      </c>
      <c r="H19" s="67">
        <f t="shared" si="4"/>
        <v>0</v>
      </c>
      <c r="I19" s="67">
        <f t="shared" si="4"/>
        <v>0</v>
      </c>
      <c r="J19" s="67">
        <f t="shared" si="4"/>
        <v>0</v>
      </c>
      <c r="K19" s="67" t="str">
        <f t="shared" si="4"/>
        <v>-</v>
      </c>
      <c r="L19" s="68">
        <f t="shared" si="4"/>
        <v>0</v>
      </c>
      <c r="M19" s="67" t="str">
        <f t="shared" si="4"/>
        <v>-</v>
      </c>
      <c r="N19" s="67" t="str">
        <f t="shared" si="4"/>
        <v>-</v>
      </c>
      <c r="O19" s="67">
        <f t="shared" si="4"/>
        <v>0</v>
      </c>
      <c r="P19" s="67" t="str">
        <f t="shared" si="4"/>
        <v>-</v>
      </c>
      <c r="Q19" s="69">
        <f t="shared" si="4"/>
        <v>0.9615384615384616</v>
      </c>
      <c r="R19" s="69">
        <f t="shared" si="4"/>
        <v>0</v>
      </c>
      <c r="S19" s="69" t="str">
        <f t="shared" si="4"/>
        <v>-</v>
      </c>
      <c r="T19" s="67">
        <f t="shared" si="4"/>
        <v>0</v>
      </c>
      <c r="U19" s="70">
        <f t="shared" si="4"/>
        <v>1.1904761904761905</v>
      </c>
      <c r="V19" s="67">
        <f t="shared" si="4"/>
        <v>0</v>
      </c>
      <c r="W19" s="67">
        <f t="shared" si="4"/>
        <v>1.3333333333333335</v>
      </c>
      <c r="X19" s="71">
        <f t="shared" si="4"/>
        <v>0.8130081300813009</v>
      </c>
    </row>
    <row r="20" spans="1:26" ht="20.25" customHeight="1">
      <c r="A20" s="178" t="s">
        <v>492</v>
      </c>
      <c r="B20" s="55" t="s">
        <v>26</v>
      </c>
      <c r="C20" s="56">
        <v>20</v>
      </c>
      <c r="D20" s="56">
        <v>9</v>
      </c>
      <c r="E20" s="56">
        <v>34</v>
      </c>
      <c r="F20" s="56">
        <v>3</v>
      </c>
      <c r="G20" s="56">
        <v>9</v>
      </c>
      <c r="H20" s="56">
        <v>7</v>
      </c>
      <c r="I20" s="56">
        <v>13</v>
      </c>
      <c r="J20" s="56">
        <v>4</v>
      </c>
      <c r="K20" s="56">
        <v>0</v>
      </c>
      <c r="L20" s="56">
        <v>19</v>
      </c>
      <c r="M20" s="56">
        <v>0</v>
      </c>
      <c r="N20" s="56">
        <v>0</v>
      </c>
      <c r="O20" s="56">
        <v>2</v>
      </c>
      <c r="P20" s="56">
        <v>5</v>
      </c>
      <c r="Q20" s="57">
        <v>125</v>
      </c>
      <c r="R20" s="57">
        <v>38</v>
      </c>
      <c r="S20" s="57">
        <v>0</v>
      </c>
      <c r="T20" s="56">
        <v>37</v>
      </c>
      <c r="U20" s="58">
        <v>126</v>
      </c>
      <c r="V20" s="56">
        <v>59</v>
      </c>
      <c r="W20" s="56">
        <v>104</v>
      </c>
      <c r="X20" s="59">
        <v>163</v>
      </c>
      <c r="Y20">
        <f>IF(AND(NOT((Q20+R20+S20)=X20),NOT((T20+U20)=X20)),"產地及抽樣地點有錯",IF((NOT((Q20+R20+S20)=X20)),"產地資料有錯",(IF(NOT((T20+U20)=X20),"抽樣地點有錯",""))))</f>
      </c>
      <c r="Z20">
        <f>IF(NOT(V20+W20=X20),"產品別有誤","")</f>
      </c>
    </row>
    <row r="21" spans="1:26" ht="20.25" customHeight="1">
      <c r="A21" s="179"/>
      <c r="B21" s="60" t="s">
        <v>27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f>SUM(C21:P21)</f>
        <v>0</v>
      </c>
      <c r="R21" s="62">
        <v>0</v>
      </c>
      <c r="S21" s="62">
        <v>0</v>
      </c>
      <c r="T21" s="61">
        <v>0</v>
      </c>
      <c r="U21" s="63">
        <v>0</v>
      </c>
      <c r="V21" s="61">
        <v>0</v>
      </c>
      <c r="W21" s="61">
        <v>0</v>
      </c>
      <c r="X21" s="64">
        <v>0</v>
      </c>
      <c r="Y21">
        <f>IF(AND(NOT((Q21+R21+S21)=X21),NOT((T21+U21)=X21)),"產地及抽樣地點有錯",IF((NOT((Q21+R21+S21)=X21)),"產地資料有錯",(IF(NOT((T21+U21)=X21),"抽樣地點有錯",""))))</f>
      </c>
      <c r="Z21">
        <f>IF(NOT(V21+W21=X21),"產品別有誤","")</f>
      </c>
    </row>
    <row r="22" spans="1:24" ht="20.25" customHeight="1" thickBot="1">
      <c r="A22" s="180"/>
      <c r="B22" s="65" t="s">
        <v>28</v>
      </c>
      <c r="C22" s="66">
        <f aca="true" t="shared" si="5" ref="C22:X22">IF(AND(C20=0,C21=0),"-",C21/C20*100)</f>
        <v>0</v>
      </c>
      <c r="D22" s="66">
        <f t="shared" si="5"/>
        <v>0</v>
      </c>
      <c r="E22" s="67">
        <f t="shared" si="5"/>
        <v>0</v>
      </c>
      <c r="F22" s="68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 t="str">
        <f t="shared" si="5"/>
        <v>-</v>
      </c>
      <c r="L22" s="68">
        <f t="shared" si="5"/>
        <v>0</v>
      </c>
      <c r="M22" s="67" t="str">
        <f t="shared" si="5"/>
        <v>-</v>
      </c>
      <c r="N22" s="67" t="str">
        <f t="shared" si="5"/>
        <v>-</v>
      </c>
      <c r="O22" s="67">
        <f t="shared" si="5"/>
        <v>0</v>
      </c>
      <c r="P22" s="67">
        <f t="shared" si="5"/>
        <v>0</v>
      </c>
      <c r="Q22" s="69">
        <f t="shared" si="5"/>
        <v>0</v>
      </c>
      <c r="R22" s="69">
        <f t="shared" si="5"/>
        <v>0</v>
      </c>
      <c r="S22" s="69" t="str">
        <f t="shared" si="5"/>
        <v>-</v>
      </c>
      <c r="T22" s="67">
        <f t="shared" si="5"/>
        <v>0</v>
      </c>
      <c r="U22" s="70">
        <f t="shared" si="5"/>
        <v>0</v>
      </c>
      <c r="V22" s="67">
        <f t="shared" si="5"/>
        <v>0</v>
      </c>
      <c r="W22" s="67">
        <f t="shared" si="5"/>
        <v>0</v>
      </c>
      <c r="X22" s="71">
        <f t="shared" si="5"/>
        <v>0</v>
      </c>
    </row>
    <row r="23" spans="1:24" ht="20.25" customHeight="1">
      <c r="A23" s="178" t="s">
        <v>493</v>
      </c>
      <c r="B23" s="55" t="s">
        <v>26</v>
      </c>
      <c r="C23" s="56">
        <v>11</v>
      </c>
      <c r="D23" s="56">
        <v>6</v>
      </c>
      <c r="E23" s="56">
        <v>19</v>
      </c>
      <c r="F23" s="56">
        <v>7</v>
      </c>
      <c r="G23" s="56">
        <v>3</v>
      </c>
      <c r="H23" s="56">
        <v>3</v>
      </c>
      <c r="I23" s="56">
        <v>8</v>
      </c>
      <c r="J23" s="56">
        <v>2</v>
      </c>
      <c r="K23" s="56">
        <v>0</v>
      </c>
      <c r="L23" s="56">
        <v>11</v>
      </c>
      <c r="M23" s="56">
        <v>0</v>
      </c>
      <c r="N23" s="56">
        <v>0</v>
      </c>
      <c r="O23" s="56">
        <v>2</v>
      </c>
      <c r="P23" s="56">
        <v>2</v>
      </c>
      <c r="Q23" s="57">
        <f>SUM(C23:P23)</f>
        <v>74</v>
      </c>
      <c r="R23" s="57">
        <v>23</v>
      </c>
      <c r="S23" s="57">
        <v>0</v>
      </c>
      <c r="T23" s="56">
        <v>54</v>
      </c>
      <c r="U23" s="58">
        <v>43</v>
      </c>
      <c r="V23" s="56">
        <v>53</v>
      </c>
      <c r="W23" s="56">
        <v>44</v>
      </c>
      <c r="X23" s="59">
        <f>Q23+S23+R23</f>
        <v>97</v>
      </c>
    </row>
    <row r="24" spans="1:24" ht="20.25" customHeight="1">
      <c r="A24" s="179"/>
      <c r="B24" s="60" t="s">
        <v>27</v>
      </c>
      <c r="C24" s="61">
        <v>0</v>
      </c>
      <c r="D24" s="61">
        <v>1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2">
        <f>SUM(C24:P24)</f>
        <v>1</v>
      </c>
      <c r="R24" s="62">
        <v>1</v>
      </c>
      <c r="S24" s="62">
        <v>0</v>
      </c>
      <c r="T24" s="61">
        <v>1</v>
      </c>
      <c r="U24" s="63">
        <v>1</v>
      </c>
      <c r="V24" s="61">
        <v>1</v>
      </c>
      <c r="W24" s="61">
        <v>1</v>
      </c>
      <c r="X24" s="64">
        <v>2</v>
      </c>
    </row>
    <row r="25" spans="1:24" ht="20.25" customHeight="1" thickBot="1">
      <c r="A25" s="180"/>
      <c r="B25" s="65" t="s">
        <v>28</v>
      </c>
      <c r="C25" s="66">
        <f aca="true" t="shared" si="6" ref="C25:X25">IF(AND(C23=0,C24=0),"-",C24/C23*100)</f>
        <v>0</v>
      </c>
      <c r="D25" s="66">
        <f t="shared" si="6"/>
        <v>16.666666666666664</v>
      </c>
      <c r="E25" s="67">
        <f t="shared" si="6"/>
        <v>0</v>
      </c>
      <c r="F25" s="68">
        <f t="shared" si="6"/>
        <v>0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>
        <f t="shared" si="6"/>
        <v>0</v>
      </c>
      <c r="K25" s="67" t="str">
        <f t="shared" si="6"/>
        <v>-</v>
      </c>
      <c r="L25" s="68">
        <f t="shared" si="6"/>
        <v>0</v>
      </c>
      <c r="M25" s="67" t="str">
        <f t="shared" si="6"/>
        <v>-</v>
      </c>
      <c r="N25" s="67" t="str">
        <f t="shared" si="6"/>
        <v>-</v>
      </c>
      <c r="O25" s="67">
        <f t="shared" si="6"/>
        <v>0</v>
      </c>
      <c r="P25" s="67">
        <f t="shared" si="6"/>
        <v>0</v>
      </c>
      <c r="Q25" s="69">
        <f t="shared" si="6"/>
        <v>1.3513513513513513</v>
      </c>
      <c r="R25" s="69">
        <f t="shared" si="6"/>
        <v>4.3478260869565215</v>
      </c>
      <c r="S25" s="69" t="str">
        <f t="shared" si="6"/>
        <v>-</v>
      </c>
      <c r="T25" s="67">
        <f t="shared" si="6"/>
        <v>1.8518518518518516</v>
      </c>
      <c r="U25" s="70">
        <f t="shared" si="6"/>
        <v>2.3255813953488373</v>
      </c>
      <c r="V25" s="67">
        <f t="shared" si="6"/>
        <v>1.8867924528301887</v>
      </c>
      <c r="W25" s="67">
        <f t="shared" si="6"/>
        <v>2.272727272727273</v>
      </c>
      <c r="X25" s="71">
        <f t="shared" si="6"/>
        <v>2.0618556701030926</v>
      </c>
    </row>
    <row r="26" spans="1:24" ht="20.25" customHeight="1">
      <c r="A26" s="178" t="s">
        <v>494</v>
      </c>
      <c r="B26" s="55" t="s">
        <v>26</v>
      </c>
      <c r="C26" s="56">
        <v>12</v>
      </c>
      <c r="D26" s="56">
        <v>5</v>
      </c>
      <c r="E26" s="56">
        <v>42</v>
      </c>
      <c r="F26" s="56">
        <v>0</v>
      </c>
      <c r="G26" s="56">
        <v>23</v>
      </c>
      <c r="H26" s="56">
        <v>7</v>
      </c>
      <c r="I26" s="56">
        <v>10</v>
      </c>
      <c r="J26" s="56">
        <v>6</v>
      </c>
      <c r="K26" s="56">
        <v>0</v>
      </c>
      <c r="L26" s="56">
        <v>20</v>
      </c>
      <c r="M26" s="56">
        <v>0</v>
      </c>
      <c r="N26" s="56">
        <v>0</v>
      </c>
      <c r="O26" s="56">
        <v>8</v>
      </c>
      <c r="P26" s="56">
        <v>2</v>
      </c>
      <c r="Q26" s="57">
        <v>135</v>
      </c>
      <c r="R26" s="57">
        <v>14</v>
      </c>
      <c r="S26" s="57">
        <v>0</v>
      </c>
      <c r="T26" s="56">
        <v>72</v>
      </c>
      <c r="U26" s="58">
        <v>77</v>
      </c>
      <c r="V26" s="56">
        <v>63</v>
      </c>
      <c r="W26" s="56">
        <v>86</v>
      </c>
      <c r="X26" s="59">
        <v>149</v>
      </c>
    </row>
    <row r="27" spans="1:24" ht="20.25" customHeight="1">
      <c r="A27" s="179"/>
      <c r="B27" s="60" t="s">
        <v>27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1</v>
      </c>
      <c r="M27" s="61">
        <v>0</v>
      </c>
      <c r="N27" s="61">
        <v>0</v>
      </c>
      <c r="O27" s="61">
        <v>0</v>
      </c>
      <c r="P27" s="61">
        <v>0</v>
      </c>
      <c r="Q27" s="62">
        <f>SUM(C27:P27)</f>
        <v>1</v>
      </c>
      <c r="R27" s="62">
        <v>0</v>
      </c>
      <c r="S27" s="62">
        <v>0</v>
      </c>
      <c r="T27" s="61">
        <v>0</v>
      </c>
      <c r="U27" s="63">
        <v>1</v>
      </c>
      <c r="V27" s="61">
        <v>1</v>
      </c>
      <c r="W27" s="61">
        <v>0</v>
      </c>
      <c r="X27" s="64">
        <v>1</v>
      </c>
    </row>
    <row r="28" spans="1:24" ht="20.25" customHeight="1" thickBot="1">
      <c r="A28" s="180"/>
      <c r="B28" s="65" t="s">
        <v>28</v>
      </c>
      <c r="C28" s="121">
        <f aca="true" t="shared" si="7" ref="C28:X28">IF(AND(C26=0,C27=0),"-",C27/C26*100)</f>
        <v>0</v>
      </c>
      <c r="D28" s="66">
        <f t="shared" si="7"/>
        <v>0</v>
      </c>
      <c r="E28" s="67">
        <f t="shared" si="7"/>
        <v>0</v>
      </c>
      <c r="F28" s="68" t="str">
        <f t="shared" si="7"/>
        <v>-</v>
      </c>
      <c r="G28" s="67">
        <f t="shared" si="7"/>
        <v>0</v>
      </c>
      <c r="H28" s="67">
        <f t="shared" si="7"/>
        <v>0</v>
      </c>
      <c r="I28" s="67">
        <f t="shared" si="7"/>
        <v>0</v>
      </c>
      <c r="J28" s="122">
        <f t="shared" si="7"/>
        <v>0</v>
      </c>
      <c r="K28" s="67" t="str">
        <f t="shared" si="7"/>
        <v>-</v>
      </c>
      <c r="L28" s="68">
        <f t="shared" si="7"/>
        <v>5</v>
      </c>
      <c r="M28" s="67" t="str">
        <f t="shared" si="7"/>
        <v>-</v>
      </c>
      <c r="N28" s="67" t="str">
        <f t="shared" si="7"/>
        <v>-</v>
      </c>
      <c r="O28" s="122">
        <f t="shared" si="7"/>
        <v>0</v>
      </c>
      <c r="P28" s="67">
        <f t="shared" si="7"/>
        <v>0</v>
      </c>
      <c r="Q28" s="69">
        <f t="shared" si="7"/>
        <v>0.7407407407407408</v>
      </c>
      <c r="R28" s="69">
        <f t="shared" si="7"/>
        <v>0</v>
      </c>
      <c r="S28" s="69" t="str">
        <f t="shared" si="7"/>
        <v>-</v>
      </c>
      <c r="T28" s="67">
        <f t="shared" si="7"/>
        <v>0</v>
      </c>
      <c r="U28" s="70">
        <f t="shared" si="7"/>
        <v>1.2987012987012987</v>
      </c>
      <c r="V28" s="67">
        <f t="shared" si="7"/>
        <v>1.5873015873015872</v>
      </c>
      <c r="W28" s="67">
        <f t="shared" si="7"/>
        <v>0</v>
      </c>
      <c r="X28" s="71">
        <f t="shared" si="7"/>
        <v>0.6711409395973155</v>
      </c>
    </row>
    <row r="29" spans="1:24" ht="20.25" customHeight="1">
      <c r="A29" s="178" t="s">
        <v>495</v>
      </c>
      <c r="B29" s="55" t="s">
        <v>26</v>
      </c>
      <c r="C29" s="123">
        <v>24</v>
      </c>
      <c r="D29" s="124">
        <v>7</v>
      </c>
      <c r="E29" s="124">
        <v>40</v>
      </c>
      <c r="F29" s="124">
        <v>2</v>
      </c>
      <c r="G29" s="124">
        <v>14</v>
      </c>
      <c r="H29" s="124">
        <v>10</v>
      </c>
      <c r="I29" s="124">
        <v>13</v>
      </c>
      <c r="J29" s="123">
        <v>5</v>
      </c>
      <c r="K29" s="124">
        <v>0</v>
      </c>
      <c r="L29" s="124">
        <v>13</v>
      </c>
      <c r="M29" s="124">
        <v>0</v>
      </c>
      <c r="N29" s="124">
        <v>0</v>
      </c>
      <c r="O29" s="123">
        <v>2</v>
      </c>
      <c r="P29" s="124">
        <v>6</v>
      </c>
      <c r="Q29" s="57">
        <f>SUM(C29:P29)</f>
        <v>136</v>
      </c>
      <c r="R29" s="57">
        <v>46</v>
      </c>
      <c r="S29" s="57">
        <v>0</v>
      </c>
      <c r="T29" s="56">
        <v>52</v>
      </c>
      <c r="U29" s="58">
        <v>130</v>
      </c>
      <c r="V29" s="56">
        <v>54</v>
      </c>
      <c r="W29" s="56">
        <v>128</v>
      </c>
      <c r="X29" s="59">
        <f>Q29+S29+R29</f>
        <v>182</v>
      </c>
    </row>
    <row r="30" spans="1:24" ht="20.25" customHeight="1">
      <c r="A30" s="179"/>
      <c r="B30" s="60" t="s">
        <v>27</v>
      </c>
      <c r="C30" s="61">
        <v>0</v>
      </c>
      <c r="D30" s="61">
        <v>0</v>
      </c>
      <c r="E30" s="61">
        <v>2</v>
      </c>
      <c r="F30" s="61">
        <v>0</v>
      </c>
      <c r="G30" s="61">
        <v>0</v>
      </c>
      <c r="H30" s="61">
        <v>0</v>
      </c>
      <c r="I30" s="61">
        <v>1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2">
        <f>SUM(C30:P30)</f>
        <v>3</v>
      </c>
      <c r="R30" s="62">
        <v>0</v>
      </c>
      <c r="S30" s="62">
        <v>0</v>
      </c>
      <c r="T30" s="61">
        <v>1</v>
      </c>
      <c r="U30" s="63">
        <v>2</v>
      </c>
      <c r="V30" s="61">
        <v>0</v>
      </c>
      <c r="W30" s="61">
        <v>3</v>
      </c>
      <c r="X30" s="64">
        <v>3</v>
      </c>
    </row>
    <row r="31" spans="1:24" ht="20.25" customHeight="1" thickBot="1">
      <c r="A31" s="180"/>
      <c r="B31" s="65" t="s">
        <v>28</v>
      </c>
      <c r="C31" s="66">
        <f aca="true" t="shared" si="8" ref="C31:X31">IF(AND(C29=0,C30=0),"-",C30/C29*100)</f>
        <v>0</v>
      </c>
      <c r="D31" s="66">
        <f t="shared" si="8"/>
        <v>0</v>
      </c>
      <c r="E31" s="67">
        <f t="shared" si="8"/>
        <v>5</v>
      </c>
      <c r="F31" s="68">
        <f t="shared" si="8"/>
        <v>0</v>
      </c>
      <c r="G31" s="67">
        <f t="shared" si="8"/>
        <v>0</v>
      </c>
      <c r="H31" s="67">
        <f t="shared" si="8"/>
        <v>0</v>
      </c>
      <c r="I31" s="67">
        <f t="shared" si="8"/>
        <v>7.6923076923076925</v>
      </c>
      <c r="J31" s="67">
        <f t="shared" si="8"/>
        <v>0</v>
      </c>
      <c r="K31" s="67" t="str">
        <f t="shared" si="8"/>
        <v>-</v>
      </c>
      <c r="L31" s="68">
        <f t="shared" si="8"/>
        <v>0</v>
      </c>
      <c r="M31" s="67" t="str">
        <f t="shared" si="8"/>
        <v>-</v>
      </c>
      <c r="N31" s="67" t="str">
        <f t="shared" si="8"/>
        <v>-</v>
      </c>
      <c r="O31" s="67">
        <f t="shared" si="8"/>
        <v>0</v>
      </c>
      <c r="P31" s="67">
        <f t="shared" si="8"/>
        <v>0</v>
      </c>
      <c r="Q31" s="69">
        <f t="shared" si="8"/>
        <v>2.2058823529411766</v>
      </c>
      <c r="R31" s="69">
        <f t="shared" si="8"/>
        <v>0</v>
      </c>
      <c r="S31" s="69" t="str">
        <f t="shared" si="8"/>
        <v>-</v>
      </c>
      <c r="T31" s="67">
        <f t="shared" si="8"/>
        <v>1.9230769230769231</v>
      </c>
      <c r="U31" s="70">
        <f t="shared" si="8"/>
        <v>1.5384615384615385</v>
      </c>
      <c r="V31" s="67">
        <f t="shared" si="8"/>
        <v>0</v>
      </c>
      <c r="W31" s="67">
        <f t="shared" si="8"/>
        <v>2.34375</v>
      </c>
      <c r="X31" s="71">
        <f t="shared" si="8"/>
        <v>1.6483516483516485</v>
      </c>
    </row>
    <row r="32" spans="1:24" ht="20.25" customHeight="1">
      <c r="A32" s="178" t="s">
        <v>496</v>
      </c>
      <c r="B32" s="55" t="s">
        <v>26</v>
      </c>
      <c r="C32" s="56">
        <v>17</v>
      </c>
      <c r="D32" s="56">
        <v>8</v>
      </c>
      <c r="E32" s="56">
        <v>45</v>
      </c>
      <c r="F32" s="56">
        <v>3</v>
      </c>
      <c r="G32" s="56">
        <v>20</v>
      </c>
      <c r="H32" s="56">
        <v>12</v>
      </c>
      <c r="I32" s="56">
        <v>12</v>
      </c>
      <c r="J32" s="56">
        <v>9</v>
      </c>
      <c r="K32" s="56">
        <v>0</v>
      </c>
      <c r="L32" s="56">
        <v>26</v>
      </c>
      <c r="M32" s="56">
        <v>0</v>
      </c>
      <c r="N32" s="56">
        <v>0</v>
      </c>
      <c r="O32" s="56">
        <v>5</v>
      </c>
      <c r="P32" s="56">
        <v>10</v>
      </c>
      <c r="Q32" s="57">
        <v>167</v>
      </c>
      <c r="R32" s="57">
        <v>33</v>
      </c>
      <c r="S32" s="57">
        <v>0</v>
      </c>
      <c r="T32" s="56">
        <v>50</v>
      </c>
      <c r="U32" s="58">
        <v>150</v>
      </c>
      <c r="V32" s="56">
        <v>63</v>
      </c>
      <c r="W32" s="56">
        <v>137</v>
      </c>
      <c r="X32" s="59">
        <v>200</v>
      </c>
    </row>
    <row r="33" spans="1:24" ht="20.25" customHeight="1">
      <c r="A33" s="179"/>
      <c r="B33" s="60" t="s">
        <v>27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2">
        <f>SUM(C33:P33)</f>
        <v>0</v>
      </c>
      <c r="R33" s="62">
        <v>0</v>
      </c>
      <c r="S33" s="62">
        <v>0</v>
      </c>
      <c r="T33" s="61">
        <v>0</v>
      </c>
      <c r="U33" s="63">
        <v>0</v>
      </c>
      <c r="V33" s="61">
        <v>0</v>
      </c>
      <c r="W33" s="61">
        <v>0</v>
      </c>
      <c r="X33" s="64">
        <v>0</v>
      </c>
    </row>
    <row r="34" spans="1:24" ht="20.25" customHeight="1" thickBot="1">
      <c r="A34" s="180"/>
      <c r="B34" s="65" t="s">
        <v>28</v>
      </c>
      <c r="C34" s="66">
        <f aca="true" t="shared" si="9" ref="C34:X34">IF(AND(C32=0,C33=0),"-",C33/C32*100)</f>
        <v>0</v>
      </c>
      <c r="D34" s="66">
        <f t="shared" si="9"/>
        <v>0</v>
      </c>
      <c r="E34" s="67">
        <f t="shared" si="9"/>
        <v>0</v>
      </c>
      <c r="F34" s="68">
        <f t="shared" si="9"/>
        <v>0</v>
      </c>
      <c r="G34" s="67">
        <f t="shared" si="9"/>
        <v>0</v>
      </c>
      <c r="H34" s="67">
        <f t="shared" si="9"/>
        <v>0</v>
      </c>
      <c r="I34" s="67">
        <f t="shared" si="9"/>
        <v>0</v>
      </c>
      <c r="J34" s="67">
        <f t="shared" si="9"/>
        <v>0</v>
      </c>
      <c r="K34" s="67" t="str">
        <f t="shared" si="9"/>
        <v>-</v>
      </c>
      <c r="L34" s="68">
        <f t="shared" si="9"/>
        <v>0</v>
      </c>
      <c r="M34" s="67" t="str">
        <f t="shared" si="9"/>
        <v>-</v>
      </c>
      <c r="N34" s="67" t="str">
        <f t="shared" si="9"/>
        <v>-</v>
      </c>
      <c r="O34" s="67">
        <f t="shared" si="9"/>
        <v>0</v>
      </c>
      <c r="P34" s="67">
        <f t="shared" si="9"/>
        <v>0</v>
      </c>
      <c r="Q34" s="69">
        <f t="shared" si="9"/>
        <v>0</v>
      </c>
      <c r="R34" s="69">
        <f t="shared" si="9"/>
        <v>0</v>
      </c>
      <c r="S34" s="69" t="str">
        <f t="shared" si="9"/>
        <v>-</v>
      </c>
      <c r="T34" s="67">
        <f t="shared" si="9"/>
        <v>0</v>
      </c>
      <c r="U34" s="70">
        <f t="shared" si="9"/>
        <v>0</v>
      </c>
      <c r="V34" s="67">
        <f t="shared" si="9"/>
        <v>0</v>
      </c>
      <c r="W34" s="67">
        <f t="shared" si="9"/>
        <v>0</v>
      </c>
      <c r="X34" s="71">
        <f t="shared" si="9"/>
        <v>0</v>
      </c>
    </row>
    <row r="35" spans="1:24" ht="20.25" customHeight="1">
      <c r="A35" s="178" t="s">
        <v>497</v>
      </c>
      <c r="B35" s="55" t="s">
        <v>26</v>
      </c>
      <c r="C35" s="56">
        <v>17</v>
      </c>
      <c r="D35" s="56">
        <v>4</v>
      </c>
      <c r="E35" s="56">
        <v>61</v>
      </c>
      <c r="F35" s="56">
        <v>2</v>
      </c>
      <c r="G35" s="56">
        <v>9</v>
      </c>
      <c r="H35" s="56">
        <v>9</v>
      </c>
      <c r="I35" s="56">
        <v>9</v>
      </c>
      <c r="J35" s="56">
        <v>10</v>
      </c>
      <c r="K35" s="56">
        <v>0</v>
      </c>
      <c r="L35" s="56">
        <v>28</v>
      </c>
      <c r="M35" s="56">
        <v>0</v>
      </c>
      <c r="N35" s="56">
        <v>0</v>
      </c>
      <c r="O35" s="56">
        <v>5</v>
      </c>
      <c r="P35" s="56">
        <v>5</v>
      </c>
      <c r="Q35" s="57">
        <v>159</v>
      </c>
      <c r="R35" s="57">
        <v>82</v>
      </c>
      <c r="S35" s="57">
        <v>0</v>
      </c>
      <c r="T35" s="56">
        <v>36</v>
      </c>
      <c r="U35" s="58">
        <v>205</v>
      </c>
      <c r="V35" s="56">
        <v>74</v>
      </c>
      <c r="W35" s="56">
        <v>167</v>
      </c>
      <c r="X35" s="59">
        <v>241</v>
      </c>
    </row>
    <row r="36" spans="1:24" ht="20.25" customHeight="1">
      <c r="A36" s="179"/>
      <c r="B36" s="60" t="s">
        <v>27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2">
        <f>SUM(C36:P36)</f>
        <v>0</v>
      </c>
      <c r="R36" s="62">
        <v>0</v>
      </c>
      <c r="S36" s="62">
        <v>0</v>
      </c>
      <c r="T36" s="61">
        <v>0</v>
      </c>
      <c r="U36" s="63">
        <v>0</v>
      </c>
      <c r="V36" s="61">
        <v>0</v>
      </c>
      <c r="W36" s="61">
        <v>0</v>
      </c>
      <c r="X36" s="64">
        <v>0</v>
      </c>
    </row>
    <row r="37" spans="1:24" ht="20.25" customHeight="1" thickBot="1">
      <c r="A37" s="180"/>
      <c r="B37" s="65" t="s">
        <v>28</v>
      </c>
      <c r="C37" s="66">
        <f aca="true" t="shared" si="10" ref="C37:X37">IF(AND(C35=0,C36=0),"-",C36/C35*100)</f>
        <v>0</v>
      </c>
      <c r="D37" s="66">
        <f t="shared" si="10"/>
        <v>0</v>
      </c>
      <c r="E37" s="67">
        <f t="shared" si="10"/>
        <v>0</v>
      </c>
      <c r="F37" s="68">
        <f t="shared" si="10"/>
        <v>0</v>
      </c>
      <c r="G37" s="67">
        <f t="shared" si="10"/>
        <v>0</v>
      </c>
      <c r="H37" s="67">
        <f t="shared" si="10"/>
        <v>0</v>
      </c>
      <c r="I37" s="67">
        <f t="shared" si="10"/>
        <v>0</v>
      </c>
      <c r="J37" s="67">
        <f t="shared" si="10"/>
        <v>0</v>
      </c>
      <c r="K37" s="67" t="str">
        <f t="shared" si="10"/>
        <v>-</v>
      </c>
      <c r="L37" s="68">
        <f t="shared" si="10"/>
        <v>0</v>
      </c>
      <c r="M37" s="67" t="str">
        <f t="shared" si="10"/>
        <v>-</v>
      </c>
      <c r="N37" s="67" t="str">
        <f t="shared" si="10"/>
        <v>-</v>
      </c>
      <c r="O37" s="67">
        <f t="shared" si="10"/>
        <v>0</v>
      </c>
      <c r="P37" s="67">
        <f t="shared" si="10"/>
        <v>0</v>
      </c>
      <c r="Q37" s="69">
        <f t="shared" si="10"/>
        <v>0</v>
      </c>
      <c r="R37" s="69">
        <f t="shared" si="10"/>
        <v>0</v>
      </c>
      <c r="S37" s="69" t="str">
        <f t="shared" si="10"/>
        <v>-</v>
      </c>
      <c r="T37" s="67">
        <f t="shared" si="10"/>
        <v>0</v>
      </c>
      <c r="U37" s="70">
        <f t="shared" si="10"/>
        <v>0</v>
      </c>
      <c r="V37" s="67">
        <f t="shared" si="10"/>
        <v>0</v>
      </c>
      <c r="W37" s="67">
        <f t="shared" si="10"/>
        <v>0</v>
      </c>
      <c r="X37" s="71">
        <f t="shared" si="10"/>
        <v>0</v>
      </c>
    </row>
    <row r="38" spans="1:24" ht="20.25" customHeight="1">
      <c r="A38" s="178" t="s">
        <v>498</v>
      </c>
      <c r="B38" s="55" t="s">
        <v>26</v>
      </c>
      <c r="C38" s="56">
        <v>25</v>
      </c>
      <c r="D38" s="56">
        <v>4</v>
      </c>
      <c r="E38" s="56">
        <v>39</v>
      </c>
      <c r="F38" s="56">
        <v>4</v>
      </c>
      <c r="G38" s="56">
        <v>7</v>
      </c>
      <c r="H38" s="56">
        <v>28</v>
      </c>
      <c r="I38" s="56">
        <v>13</v>
      </c>
      <c r="J38" s="56">
        <v>9</v>
      </c>
      <c r="K38" s="56">
        <v>0</v>
      </c>
      <c r="L38" s="56">
        <v>19</v>
      </c>
      <c r="M38" s="56">
        <v>0</v>
      </c>
      <c r="N38" s="56">
        <v>0</v>
      </c>
      <c r="O38" s="56">
        <v>3</v>
      </c>
      <c r="P38" s="56">
        <v>6</v>
      </c>
      <c r="Q38" s="57">
        <v>157</v>
      </c>
      <c r="R38" s="57">
        <v>38</v>
      </c>
      <c r="S38" s="57">
        <v>0</v>
      </c>
      <c r="T38" s="56">
        <v>51</v>
      </c>
      <c r="U38" s="58">
        <v>144</v>
      </c>
      <c r="V38" s="56">
        <v>78</v>
      </c>
      <c r="W38" s="56">
        <v>117</v>
      </c>
      <c r="X38" s="59">
        <v>195</v>
      </c>
    </row>
    <row r="39" spans="1:24" ht="20.25" customHeight="1">
      <c r="A39" s="179"/>
      <c r="B39" s="60" t="s">
        <v>27</v>
      </c>
      <c r="C39" s="61">
        <v>1</v>
      </c>
      <c r="D39" s="61">
        <v>0</v>
      </c>
      <c r="E39" s="61">
        <v>0</v>
      </c>
      <c r="F39" s="61">
        <v>0</v>
      </c>
      <c r="G39" s="61">
        <v>1</v>
      </c>
      <c r="H39" s="61">
        <v>0</v>
      </c>
      <c r="I39" s="61">
        <v>2</v>
      </c>
      <c r="J39" s="61">
        <v>0</v>
      </c>
      <c r="K39" s="61">
        <v>0</v>
      </c>
      <c r="L39" s="61">
        <v>1</v>
      </c>
      <c r="M39" s="61">
        <v>0</v>
      </c>
      <c r="N39" s="61">
        <v>0</v>
      </c>
      <c r="O39" s="61">
        <v>0</v>
      </c>
      <c r="P39" s="61">
        <v>0</v>
      </c>
      <c r="Q39" s="62">
        <f>SUM(C39:P39)</f>
        <v>5</v>
      </c>
      <c r="R39" s="62">
        <v>0</v>
      </c>
      <c r="S39" s="62">
        <v>0</v>
      </c>
      <c r="T39" s="61">
        <v>3</v>
      </c>
      <c r="U39" s="63">
        <v>2</v>
      </c>
      <c r="V39" s="61">
        <v>3</v>
      </c>
      <c r="W39" s="61">
        <v>2</v>
      </c>
      <c r="X39" s="64">
        <v>5</v>
      </c>
    </row>
    <row r="40" spans="1:24" ht="20.25" customHeight="1" thickBot="1">
      <c r="A40" s="180"/>
      <c r="B40" s="65" t="s">
        <v>28</v>
      </c>
      <c r="C40" s="66">
        <f aca="true" t="shared" si="11" ref="C40:X40">IF(AND(C38=0,C39=0),"-",C39/C38*100)</f>
        <v>4</v>
      </c>
      <c r="D40" s="66">
        <f t="shared" si="11"/>
        <v>0</v>
      </c>
      <c r="E40" s="67">
        <f t="shared" si="11"/>
        <v>0</v>
      </c>
      <c r="F40" s="68">
        <f t="shared" si="11"/>
        <v>0</v>
      </c>
      <c r="G40" s="67">
        <f t="shared" si="11"/>
        <v>14.285714285714285</v>
      </c>
      <c r="H40" s="67">
        <f t="shared" si="11"/>
        <v>0</v>
      </c>
      <c r="I40" s="67">
        <f t="shared" si="11"/>
        <v>15.384615384615385</v>
      </c>
      <c r="J40" s="67">
        <f t="shared" si="11"/>
        <v>0</v>
      </c>
      <c r="K40" s="67" t="str">
        <f t="shared" si="11"/>
        <v>-</v>
      </c>
      <c r="L40" s="68">
        <f t="shared" si="11"/>
        <v>5.263157894736842</v>
      </c>
      <c r="M40" s="67" t="str">
        <f t="shared" si="11"/>
        <v>-</v>
      </c>
      <c r="N40" s="67" t="str">
        <f t="shared" si="11"/>
        <v>-</v>
      </c>
      <c r="O40" s="67">
        <f t="shared" si="11"/>
        <v>0</v>
      </c>
      <c r="P40" s="67">
        <f t="shared" si="11"/>
        <v>0</v>
      </c>
      <c r="Q40" s="69">
        <f t="shared" si="11"/>
        <v>3.1847133757961785</v>
      </c>
      <c r="R40" s="69">
        <f t="shared" si="11"/>
        <v>0</v>
      </c>
      <c r="S40" s="69" t="str">
        <f t="shared" si="11"/>
        <v>-</v>
      </c>
      <c r="T40" s="67">
        <f t="shared" si="11"/>
        <v>5.88235294117647</v>
      </c>
      <c r="U40" s="70">
        <f t="shared" si="11"/>
        <v>1.3888888888888888</v>
      </c>
      <c r="V40" s="67">
        <f t="shared" si="11"/>
        <v>3.8461538461538463</v>
      </c>
      <c r="W40" s="67">
        <f t="shared" si="11"/>
        <v>1.7094017094017095</v>
      </c>
      <c r="X40" s="71">
        <f t="shared" si="11"/>
        <v>2.564102564102564</v>
      </c>
    </row>
    <row r="41" spans="1:24" ht="20.25" customHeight="1">
      <c r="A41" s="178" t="s">
        <v>499</v>
      </c>
      <c r="B41" s="55" t="s">
        <v>26</v>
      </c>
      <c r="C41" s="56">
        <v>19</v>
      </c>
      <c r="D41" s="56">
        <v>11</v>
      </c>
      <c r="E41" s="56">
        <v>71</v>
      </c>
      <c r="F41" s="56">
        <v>13</v>
      </c>
      <c r="G41" s="56">
        <v>12</v>
      </c>
      <c r="H41" s="56">
        <v>10</v>
      </c>
      <c r="I41" s="56">
        <v>13</v>
      </c>
      <c r="J41" s="56">
        <v>4</v>
      </c>
      <c r="K41" s="56">
        <v>0</v>
      </c>
      <c r="L41" s="56">
        <v>19</v>
      </c>
      <c r="M41" s="56">
        <v>0</v>
      </c>
      <c r="N41" s="56">
        <v>0</v>
      </c>
      <c r="O41" s="56">
        <v>6</v>
      </c>
      <c r="P41" s="56">
        <v>8</v>
      </c>
      <c r="Q41" s="57">
        <v>186</v>
      </c>
      <c r="R41" s="57">
        <v>44</v>
      </c>
      <c r="S41" s="57">
        <v>0</v>
      </c>
      <c r="T41" s="56">
        <v>80</v>
      </c>
      <c r="U41" s="58">
        <v>150</v>
      </c>
      <c r="V41" s="56">
        <v>115</v>
      </c>
      <c r="W41" s="56">
        <v>115</v>
      </c>
      <c r="X41" s="59">
        <v>230</v>
      </c>
    </row>
    <row r="42" spans="1:24" ht="20.25" customHeight="1">
      <c r="A42" s="179"/>
      <c r="B42" s="60" t="s">
        <v>27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1">
        <v>0</v>
      </c>
      <c r="P42" s="61">
        <v>0</v>
      </c>
      <c r="Q42" s="62">
        <f>SUM(C42:P42)</f>
        <v>1</v>
      </c>
      <c r="R42" s="62">
        <v>0</v>
      </c>
      <c r="S42" s="62">
        <v>0</v>
      </c>
      <c r="T42" s="61">
        <v>0</v>
      </c>
      <c r="U42" s="63">
        <v>1</v>
      </c>
      <c r="V42" s="61">
        <v>1</v>
      </c>
      <c r="W42" s="61">
        <v>0</v>
      </c>
      <c r="X42" s="64">
        <v>1</v>
      </c>
    </row>
    <row r="43" spans="1:24" ht="20.25" customHeight="1" thickBot="1">
      <c r="A43" s="180"/>
      <c r="B43" s="65" t="s">
        <v>28</v>
      </c>
      <c r="C43" s="66">
        <f aca="true" t="shared" si="12" ref="C43:X43">IF(AND(C41=0,C42=0),"-",C42/C41*100)</f>
        <v>0</v>
      </c>
      <c r="D43" s="66">
        <f t="shared" si="12"/>
        <v>0</v>
      </c>
      <c r="E43" s="67">
        <f t="shared" si="12"/>
        <v>0</v>
      </c>
      <c r="F43" s="68">
        <f t="shared" si="12"/>
        <v>0</v>
      </c>
      <c r="G43" s="67">
        <f t="shared" si="12"/>
        <v>0</v>
      </c>
      <c r="H43" s="67">
        <f t="shared" si="12"/>
        <v>0</v>
      </c>
      <c r="I43" s="67">
        <f t="shared" si="12"/>
        <v>0</v>
      </c>
      <c r="J43" s="67">
        <f t="shared" si="12"/>
        <v>0</v>
      </c>
      <c r="K43" s="67" t="str">
        <f t="shared" si="12"/>
        <v>-</v>
      </c>
      <c r="L43" s="68">
        <f t="shared" si="12"/>
        <v>5.263157894736842</v>
      </c>
      <c r="M43" s="67" t="str">
        <f t="shared" si="12"/>
        <v>-</v>
      </c>
      <c r="N43" s="67" t="str">
        <f t="shared" si="12"/>
        <v>-</v>
      </c>
      <c r="O43" s="67">
        <f t="shared" si="12"/>
        <v>0</v>
      </c>
      <c r="P43" s="67">
        <f t="shared" si="12"/>
        <v>0</v>
      </c>
      <c r="Q43" s="69">
        <f t="shared" si="12"/>
        <v>0.5376344086021506</v>
      </c>
      <c r="R43" s="69">
        <f t="shared" si="12"/>
        <v>0</v>
      </c>
      <c r="S43" s="69" t="str">
        <f t="shared" si="12"/>
        <v>-</v>
      </c>
      <c r="T43" s="67">
        <f t="shared" si="12"/>
        <v>0</v>
      </c>
      <c r="U43" s="70">
        <f t="shared" si="12"/>
        <v>0.6666666666666667</v>
      </c>
      <c r="V43" s="67">
        <f t="shared" si="12"/>
        <v>0.8695652173913043</v>
      </c>
      <c r="W43" s="67">
        <f t="shared" si="12"/>
        <v>0</v>
      </c>
      <c r="X43" s="71">
        <f t="shared" si="12"/>
        <v>0.43478260869565216</v>
      </c>
    </row>
    <row r="44" spans="1:24" ht="20.25" customHeight="1">
      <c r="A44" s="178" t="s">
        <v>500</v>
      </c>
      <c r="B44" s="55" t="s">
        <v>26</v>
      </c>
      <c r="C44" s="56">
        <v>14</v>
      </c>
      <c r="D44" s="56">
        <v>23</v>
      </c>
      <c r="E44" s="56">
        <v>30</v>
      </c>
      <c r="F44" s="56">
        <v>13</v>
      </c>
      <c r="G44" s="56">
        <v>9</v>
      </c>
      <c r="H44" s="56">
        <v>19</v>
      </c>
      <c r="I44" s="56">
        <v>24</v>
      </c>
      <c r="J44" s="56">
        <v>1</v>
      </c>
      <c r="K44" s="56">
        <v>0</v>
      </c>
      <c r="L44" s="56">
        <v>16</v>
      </c>
      <c r="M44" s="56">
        <v>0</v>
      </c>
      <c r="N44" s="56">
        <v>0</v>
      </c>
      <c r="O44" s="56">
        <v>1</v>
      </c>
      <c r="P44" s="56">
        <v>5</v>
      </c>
      <c r="Q44" s="57">
        <v>155</v>
      </c>
      <c r="R44" s="57">
        <v>51</v>
      </c>
      <c r="S44" s="57">
        <v>0</v>
      </c>
      <c r="T44" s="56">
        <v>117</v>
      </c>
      <c r="U44" s="58">
        <v>89</v>
      </c>
      <c r="V44" s="56">
        <v>104</v>
      </c>
      <c r="W44" s="56">
        <v>102</v>
      </c>
      <c r="X44" s="59">
        <v>206</v>
      </c>
    </row>
    <row r="45" spans="1:24" ht="20.25" customHeight="1">
      <c r="A45" s="179"/>
      <c r="B45" s="60" t="s">
        <v>27</v>
      </c>
      <c r="C45" s="61">
        <v>0</v>
      </c>
      <c r="D45" s="61">
        <v>2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2">
        <f>SUM(C45:P45)</f>
        <v>2</v>
      </c>
      <c r="R45" s="62">
        <v>2</v>
      </c>
      <c r="S45" s="62">
        <v>0</v>
      </c>
      <c r="T45" s="61">
        <v>2</v>
      </c>
      <c r="U45" s="63">
        <v>2</v>
      </c>
      <c r="V45" s="61">
        <v>2</v>
      </c>
      <c r="W45" s="61">
        <v>2</v>
      </c>
      <c r="X45" s="64">
        <v>4</v>
      </c>
    </row>
    <row r="46" spans="1:24" ht="17.25" thickBot="1">
      <c r="A46" s="180"/>
      <c r="B46" s="65" t="s">
        <v>28</v>
      </c>
      <c r="C46" s="66">
        <f aca="true" t="shared" si="13" ref="C46:X46">IF(AND(C44=0,C45=0),"-",C45/C44*100)</f>
        <v>0</v>
      </c>
      <c r="D46" s="66">
        <f t="shared" si="13"/>
        <v>8.695652173913043</v>
      </c>
      <c r="E46" s="67">
        <f t="shared" si="13"/>
        <v>0</v>
      </c>
      <c r="F46" s="68">
        <f t="shared" si="13"/>
        <v>0</v>
      </c>
      <c r="G46" s="67">
        <f t="shared" si="13"/>
        <v>0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7" t="str">
        <f t="shared" si="13"/>
        <v>-</v>
      </c>
      <c r="L46" s="68">
        <f t="shared" si="13"/>
        <v>0</v>
      </c>
      <c r="M46" s="67" t="str">
        <f t="shared" si="13"/>
        <v>-</v>
      </c>
      <c r="N46" s="67" t="str">
        <f t="shared" si="13"/>
        <v>-</v>
      </c>
      <c r="O46" s="67">
        <f t="shared" si="13"/>
        <v>0</v>
      </c>
      <c r="P46" s="67">
        <f t="shared" si="13"/>
        <v>0</v>
      </c>
      <c r="Q46" s="69">
        <f t="shared" si="13"/>
        <v>1.2903225806451613</v>
      </c>
      <c r="R46" s="69">
        <f t="shared" si="13"/>
        <v>3.9215686274509802</v>
      </c>
      <c r="S46" s="69" t="str">
        <f t="shared" si="13"/>
        <v>-</v>
      </c>
      <c r="T46" s="67">
        <f t="shared" si="13"/>
        <v>1.7094017094017095</v>
      </c>
      <c r="U46" s="70">
        <f t="shared" si="13"/>
        <v>2.247191011235955</v>
      </c>
      <c r="V46" s="67">
        <f t="shared" si="13"/>
        <v>1.9230769230769231</v>
      </c>
      <c r="W46" s="67">
        <f t="shared" si="13"/>
        <v>1.9607843137254901</v>
      </c>
      <c r="X46" s="71">
        <f t="shared" si="13"/>
        <v>1.9417475728155338</v>
      </c>
    </row>
    <row r="47" spans="1:19" ht="20.25" customHeight="1">
      <c r="A47" s="72" t="s">
        <v>115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20.25" customHeight="1">
      <c r="A48" s="72" t="s">
        <v>116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20.25" customHeight="1">
      <c r="A49" s="72" t="s">
        <v>117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20.25" customHeight="1">
      <c r="A50" s="72" t="s">
        <v>118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20.25" customHeight="1">
      <c r="A51" s="72" t="s">
        <v>119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20.25" customHeight="1">
      <c r="A52" s="72" t="s">
        <v>120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20.25" customHeight="1">
      <c r="A53" s="73" t="s">
        <v>121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20.25" customHeight="1">
      <c r="A54" s="73" t="s">
        <v>122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20.25" customHeight="1">
      <c r="A55" s="73" t="s">
        <v>123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20.25" customHeight="1">
      <c r="A56" s="73" t="s">
        <v>124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20.25" customHeight="1">
      <c r="A57" s="73" t="s">
        <v>125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ht="20.25" customHeight="1">
      <c r="A58" s="73" t="s">
        <v>501</v>
      </c>
    </row>
    <row r="59" ht="20.25" customHeight="1">
      <c r="A59" s="73" t="s">
        <v>502</v>
      </c>
    </row>
    <row r="60" spans="1:2" ht="20.25" customHeight="1">
      <c r="A60" s="119" t="s">
        <v>503</v>
      </c>
      <c r="B60" s="75"/>
    </row>
    <row r="61" ht="20.25" customHeight="1">
      <c r="A61" s="119" t="s">
        <v>504</v>
      </c>
    </row>
  </sheetData>
  <sheetProtection/>
  <mergeCells count="29">
    <mergeCell ref="A1:T1"/>
    <mergeCell ref="U1:X1"/>
    <mergeCell ref="A2:T2"/>
    <mergeCell ref="U2:X2"/>
    <mergeCell ref="A3:A7"/>
    <mergeCell ref="B3:B7"/>
    <mergeCell ref="C3:R3"/>
    <mergeCell ref="S3:S7"/>
    <mergeCell ref="T3:U5"/>
    <mergeCell ref="V3:W4"/>
    <mergeCell ref="X3:X7"/>
    <mergeCell ref="C4:Q4"/>
    <mergeCell ref="R4:R7"/>
    <mergeCell ref="C5:Q5"/>
    <mergeCell ref="V5:V7"/>
    <mergeCell ref="W5:W7"/>
    <mergeCell ref="A8:A10"/>
    <mergeCell ref="A11:A13"/>
    <mergeCell ref="A14:A16"/>
    <mergeCell ref="A17:A19"/>
    <mergeCell ref="A20:A22"/>
    <mergeCell ref="A23:A25"/>
    <mergeCell ref="A44:A46"/>
    <mergeCell ref="A26:A28"/>
    <mergeCell ref="A29:A31"/>
    <mergeCell ref="A32:A34"/>
    <mergeCell ref="A35:A37"/>
    <mergeCell ref="A38:A40"/>
    <mergeCell ref="A41:A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N6" sqref="N6"/>
    </sheetView>
  </sheetViews>
  <sheetFormatPr defaultColWidth="9.00390625" defaultRowHeight="16.5"/>
  <sheetData>
    <row r="1" spans="1:21" ht="19.5">
      <c r="A1" s="160" t="s">
        <v>506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28" t="s">
        <v>507</v>
      </c>
      <c r="S1" s="128"/>
      <c r="T1" s="128"/>
      <c r="U1" s="128"/>
    </row>
    <row r="2" spans="1:21" ht="20.25" thickBot="1">
      <c r="A2" s="160" t="s">
        <v>508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28" t="s">
        <v>509</v>
      </c>
      <c r="S2" s="128"/>
      <c r="T2" s="128"/>
      <c r="U2" s="128"/>
    </row>
    <row r="3" spans="1:21" ht="19.5">
      <c r="A3" s="136" t="s">
        <v>510</v>
      </c>
      <c r="B3" s="130" t="s">
        <v>511</v>
      </c>
      <c r="C3" s="142" t="s">
        <v>512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513</v>
      </c>
      <c r="Q3" s="168" t="s">
        <v>514</v>
      </c>
      <c r="R3" s="169"/>
      <c r="S3" s="174" t="s">
        <v>515</v>
      </c>
      <c r="T3" s="169"/>
      <c r="U3" s="148" t="s">
        <v>516</v>
      </c>
    </row>
    <row r="4" spans="1:21" ht="19.5">
      <c r="A4" s="137"/>
      <c r="B4" s="131"/>
      <c r="C4" s="161" t="s">
        <v>517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4" t="s">
        <v>518</v>
      </c>
      <c r="P4" s="146"/>
      <c r="Q4" s="170"/>
      <c r="R4" s="171"/>
      <c r="S4" s="172"/>
      <c r="T4" s="173"/>
      <c r="U4" s="149"/>
    </row>
    <row r="5" spans="1:21" ht="16.5">
      <c r="A5" s="137"/>
      <c r="B5" s="131"/>
      <c r="C5" s="165" t="s">
        <v>519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6"/>
      <c r="P5" s="146"/>
      <c r="Q5" s="172"/>
      <c r="R5" s="173"/>
      <c r="S5" s="133" t="s">
        <v>520</v>
      </c>
      <c r="T5" s="133" t="s">
        <v>521</v>
      </c>
      <c r="U5" s="149"/>
    </row>
    <row r="6" spans="1:21" ht="16.5">
      <c r="A6" s="137"/>
      <c r="B6" s="131"/>
      <c r="C6" s="218" t="s">
        <v>0</v>
      </c>
      <c r="D6" s="218" t="s">
        <v>522</v>
      </c>
      <c r="E6" s="218" t="s">
        <v>523</v>
      </c>
      <c r="F6" s="218" t="s">
        <v>524</v>
      </c>
      <c r="G6" s="218" t="s">
        <v>525</v>
      </c>
      <c r="H6" s="218" t="s">
        <v>526</v>
      </c>
      <c r="I6" s="217" t="s">
        <v>527</v>
      </c>
      <c r="J6" s="218" t="s">
        <v>528</v>
      </c>
      <c r="K6" s="217" t="s">
        <v>529</v>
      </c>
      <c r="L6" s="217" t="s">
        <v>530</v>
      </c>
      <c r="M6" s="217" t="s">
        <v>531</v>
      </c>
      <c r="N6" s="216" t="s">
        <v>532</v>
      </c>
      <c r="O6" s="146"/>
      <c r="P6" s="146"/>
      <c r="Q6" s="215" t="s">
        <v>533</v>
      </c>
      <c r="R6" s="215" t="s">
        <v>534</v>
      </c>
      <c r="S6" s="181"/>
      <c r="T6" s="181"/>
      <c r="U6" s="149"/>
    </row>
    <row r="7" spans="1:21" ht="17.25" thickBot="1">
      <c r="A7" s="138"/>
      <c r="B7" s="132"/>
      <c r="C7" s="214" t="s">
        <v>535</v>
      </c>
      <c r="D7" s="214" t="s">
        <v>536</v>
      </c>
      <c r="E7" s="214" t="s">
        <v>537</v>
      </c>
      <c r="F7" s="214" t="s">
        <v>538</v>
      </c>
      <c r="G7" s="214" t="s">
        <v>539</v>
      </c>
      <c r="H7" s="214" t="s">
        <v>540</v>
      </c>
      <c r="I7" s="214" t="s">
        <v>541</v>
      </c>
      <c r="J7" s="214" t="s">
        <v>542</v>
      </c>
      <c r="K7" s="213" t="s">
        <v>543</v>
      </c>
      <c r="L7" s="213" t="s">
        <v>544</v>
      </c>
      <c r="M7" s="213" t="s">
        <v>545</v>
      </c>
      <c r="N7" s="212" t="s">
        <v>546</v>
      </c>
      <c r="O7" s="147"/>
      <c r="P7" s="147"/>
      <c r="Q7" s="211" t="s">
        <v>547</v>
      </c>
      <c r="R7" s="211" t="s">
        <v>548</v>
      </c>
      <c r="S7" s="220"/>
      <c r="T7" s="220"/>
      <c r="U7" s="150"/>
    </row>
    <row r="8" spans="1:21" ht="28.5">
      <c r="A8" s="151" t="s">
        <v>549</v>
      </c>
      <c r="B8" s="210" t="s">
        <v>550</v>
      </c>
      <c r="C8" s="209">
        <f>C11+C14+C17+C20+C23+C26+C29+C32+C35+C38+C41+C44</f>
        <v>171</v>
      </c>
      <c r="D8" s="209">
        <f>D11+D14+D17+D20+D23+D26+D29++D32+D35+D38++D41+D44</f>
        <v>125</v>
      </c>
      <c r="E8" s="209">
        <f>E11+E14+E17+E20+E23+E26+E29+E32+E35+E38+E41+E44</f>
        <v>461</v>
      </c>
      <c r="F8" s="209">
        <f>F11+F14+F17+F20+F23+F26+F29++F32+F35+F38++F41+F44</f>
        <v>50</v>
      </c>
      <c r="G8" s="209">
        <f>G11+G14+G17+G20+G23+G26+G29+G32+G35+G38+G41+G44</f>
        <v>162</v>
      </c>
      <c r="H8" s="209">
        <f>H11+H14+H17+H20+H23+H26+H29++H32+H35+H38++H41+H44</f>
        <v>156</v>
      </c>
      <c r="I8" s="209">
        <f>I11+I14+I17+I20+I23+I26+I29+I32+I35+I38+I41+I44</f>
        <v>58</v>
      </c>
      <c r="J8" s="209">
        <f>J11+J14+J17+J20+J23+J26+J29++J32+J35+J38++J41+J44</f>
        <v>94</v>
      </c>
      <c r="K8" s="209">
        <f>K11+K14+K17+K20+K23+K26+K29+K32+K35+K38+K41+K44</f>
        <v>196</v>
      </c>
      <c r="L8" s="209">
        <f>L11+L14+L17+L20+L23+L26+L29++L32+L35+L38++L41+L44</f>
        <v>74</v>
      </c>
      <c r="M8" s="209">
        <f aca="true" t="shared" si="0" ref="M8:U9">M11+M14+M17+M20+M23+M26+M29+M32+M35+M38+M41+M44</f>
        <v>144</v>
      </c>
      <c r="N8" s="209">
        <f t="shared" si="0"/>
        <v>1691</v>
      </c>
      <c r="O8" s="209">
        <f t="shared" si="0"/>
        <v>387</v>
      </c>
      <c r="P8" s="209">
        <f t="shared" si="0"/>
        <v>4</v>
      </c>
      <c r="Q8" s="209">
        <f t="shared" si="0"/>
        <v>748</v>
      </c>
      <c r="R8" s="209">
        <f t="shared" si="0"/>
        <v>1334</v>
      </c>
      <c r="S8" s="209">
        <f t="shared" si="0"/>
        <v>1288</v>
      </c>
      <c r="T8" s="209">
        <f t="shared" si="0"/>
        <v>794</v>
      </c>
      <c r="U8" s="208">
        <f t="shared" si="0"/>
        <v>2082</v>
      </c>
    </row>
    <row r="9" spans="1:21" ht="42.75">
      <c r="A9" s="152"/>
      <c r="B9" s="207" t="s">
        <v>551</v>
      </c>
      <c r="C9" s="206">
        <f>C12+C15+C18+C21+C24+C27+C30+C33+C36+C39+C42+C45</f>
        <v>3</v>
      </c>
      <c r="D9" s="206">
        <f>D12+D15+D18+D21+D24+D27+D30+D33+D36+D39+D42+D45</f>
        <v>4</v>
      </c>
      <c r="E9" s="206">
        <f aca="true" t="shared" si="1" ref="E9:L9">E12+E15+E18+E21+E24+E27+E30+E33+E36+E39+E42+E45</f>
        <v>4</v>
      </c>
      <c r="F9" s="206">
        <f t="shared" si="1"/>
        <v>0</v>
      </c>
      <c r="G9" s="206">
        <f t="shared" si="1"/>
        <v>3</v>
      </c>
      <c r="H9" s="206">
        <f t="shared" si="1"/>
        <v>2</v>
      </c>
      <c r="I9" s="206">
        <f t="shared" si="1"/>
        <v>1</v>
      </c>
      <c r="J9" s="206">
        <f t="shared" si="1"/>
        <v>1</v>
      </c>
      <c r="K9" s="206">
        <f t="shared" si="1"/>
        <v>1</v>
      </c>
      <c r="L9" s="206">
        <f t="shared" si="1"/>
        <v>0</v>
      </c>
      <c r="M9" s="206">
        <f t="shared" si="0"/>
        <v>3</v>
      </c>
      <c r="N9" s="206">
        <f t="shared" si="0"/>
        <v>22</v>
      </c>
      <c r="O9" s="206">
        <f t="shared" si="0"/>
        <v>4</v>
      </c>
      <c r="P9" s="206">
        <f t="shared" si="0"/>
        <v>1</v>
      </c>
      <c r="Q9" s="206">
        <f t="shared" si="0"/>
        <v>9</v>
      </c>
      <c r="R9" s="206">
        <f t="shared" si="0"/>
        <v>18</v>
      </c>
      <c r="S9" s="206">
        <f t="shared" si="0"/>
        <v>20</v>
      </c>
      <c r="T9" s="206">
        <f t="shared" si="0"/>
        <v>7</v>
      </c>
      <c r="U9" s="205">
        <f t="shared" si="0"/>
        <v>27</v>
      </c>
    </row>
    <row r="10" spans="1:21" ht="29.25" thickBot="1">
      <c r="A10" s="153"/>
      <c r="B10" s="204" t="s">
        <v>552</v>
      </c>
      <c r="C10" s="203">
        <f aca="true" t="shared" si="2" ref="C10:U10">IF(AND(C8=0,C9=0),"-",C9/C8*100)</f>
        <v>1.7543859649122806</v>
      </c>
      <c r="D10" s="203">
        <f t="shared" si="2"/>
        <v>3.2</v>
      </c>
      <c r="E10" s="203">
        <f t="shared" si="2"/>
        <v>0.8676789587852495</v>
      </c>
      <c r="F10" s="203">
        <f t="shared" si="2"/>
        <v>0</v>
      </c>
      <c r="G10" s="203">
        <f t="shared" si="2"/>
        <v>1.8518518518518516</v>
      </c>
      <c r="H10" s="203">
        <f t="shared" si="2"/>
        <v>1.282051282051282</v>
      </c>
      <c r="I10" s="203">
        <f t="shared" si="2"/>
        <v>1.7241379310344827</v>
      </c>
      <c r="J10" s="203">
        <f t="shared" si="2"/>
        <v>1.0638297872340425</v>
      </c>
      <c r="K10" s="203">
        <f t="shared" si="2"/>
        <v>0.5102040816326531</v>
      </c>
      <c r="L10" s="203">
        <f t="shared" si="2"/>
        <v>0</v>
      </c>
      <c r="M10" s="203">
        <f t="shared" si="2"/>
        <v>2.083333333333333</v>
      </c>
      <c r="N10" s="203">
        <f t="shared" si="2"/>
        <v>1.3010053222945004</v>
      </c>
      <c r="O10" s="203">
        <f t="shared" si="2"/>
        <v>1.03359173126615</v>
      </c>
      <c r="P10" s="203">
        <f t="shared" si="2"/>
        <v>25</v>
      </c>
      <c r="Q10" s="203">
        <f t="shared" si="2"/>
        <v>1.2032085561497325</v>
      </c>
      <c r="R10" s="203">
        <f t="shared" si="2"/>
        <v>1.3493253373313343</v>
      </c>
      <c r="S10" s="203">
        <f t="shared" si="2"/>
        <v>1.5527950310559007</v>
      </c>
      <c r="T10" s="203">
        <f t="shared" si="2"/>
        <v>0.8816120906801008</v>
      </c>
      <c r="U10" s="202">
        <f t="shared" si="2"/>
        <v>1.2968299711815563</v>
      </c>
    </row>
    <row r="11" spans="1:21" ht="29.25" thickBot="1">
      <c r="A11" s="178" t="s">
        <v>553</v>
      </c>
      <c r="B11" s="198" t="s">
        <v>550</v>
      </c>
      <c r="C11" s="195">
        <v>9</v>
      </c>
      <c r="D11" s="195">
        <v>2</v>
      </c>
      <c r="E11" s="195">
        <v>13</v>
      </c>
      <c r="F11" s="195">
        <v>3</v>
      </c>
      <c r="G11" s="195">
        <v>5</v>
      </c>
      <c r="H11" s="195">
        <v>12</v>
      </c>
      <c r="I11" s="195">
        <v>5</v>
      </c>
      <c r="J11" s="195">
        <v>0</v>
      </c>
      <c r="K11" s="195">
        <v>6</v>
      </c>
      <c r="L11" s="195">
        <v>2</v>
      </c>
      <c r="M11" s="195">
        <v>2</v>
      </c>
      <c r="N11" s="197">
        <f>SUM(C11:M11)</f>
        <v>59</v>
      </c>
      <c r="O11" s="197">
        <v>12</v>
      </c>
      <c r="P11" s="197">
        <v>0</v>
      </c>
      <c r="Q11" s="195">
        <v>26</v>
      </c>
      <c r="R11" s="195">
        <v>45</v>
      </c>
      <c r="S11" s="195">
        <v>43</v>
      </c>
      <c r="T11" s="195">
        <v>28</v>
      </c>
      <c r="U11" s="194">
        <f>N11+P11+O11</f>
        <v>71</v>
      </c>
    </row>
    <row r="12" spans="1:21" ht="28.5">
      <c r="A12" s="179"/>
      <c r="B12" s="193" t="s">
        <v>551</v>
      </c>
      <c r="C12" s="195">
        <v>0</v>
      </c>
      <c r="D12" s="195">
        <v>0</v>
      </c>
      <c r="E12" s="195">
        <v>1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2">
        <v>1</v>
      </c>
      <c r="O12" s="192">
        <v>0</v>
      </c>
      <c r="P12" s="192">
        <v>0</v>
      </c>
      <c r="Q12" s="190">
        <v>1</v>
      </c>
      <c r="R12" s="191">
        <v>0</v>
      </c>
      <c r="S12" s="190">
        <v>1</v>
      </c>
      <c r="T12" s="190">
        <v>0</v>
      </c>
      <c r="U12" s="189">
        <v>1</v>
      </c>
    </row>
    <row r="13" spans="1:21" ht="29.25" thickBot="1">
      <c r="A13" s="180"/>
      <c r="B13" s="188" t="s">
        <v>552</v>
      </c>
      <c r="C13" s="187">
        <f aca="true" t="shared" si="3" ref="C13:U13">IF(AND(C11=0,C12=0),"-",C12/C11*100)</f>
        <v>0</v>
      </c>
      <c r="D13" s="187">
        <f t="shared" si="3"/>
        <v>0</v>
      </c>
      <c r="E13" s="185">
        <f t="shared" si="3"/>
        <v>7.6923076923076925</v>
      </c>
      <c r="F13" s="186">
        <f t="shared" si="3"/>
        <v>0</v>
      </c>
      <c r="G13" s="185">
        <f t="shared" si="3"/>
        <v>0</v>
      </c>
      <c r="H13" s="185">
        <f t="shared" si="3"/>
        <v>0</v>
      </c>
      <c r="I13" s="185">
        <f t="shared" si="3"/>
        <v>0</v>
      </c>
      <c r="J13" s="185" t="str">
        <f t="shared" si="3"/>
        <v>-</v>
      </c>
      <c r="K13" s="186">
        <f t="shared" si="3"/>
        <v>0</v>
      </c>
      <c r="L13" s="185">
        <f t="shared" si="3"/>
        <v>0</v>
      </c>
      <c r="M13" s="185">
        <f t="shared" si="3"/>
        <v>0</v>
      </c>
      <c r="N13" s="201">
        <f t="shared" si="3"/>
        <v>1.694915254237288</v>
      </c>
      <c r="O13" s="201">
        <f t="shared" si="3"/>
        <v>0</v>
      </c>
      <c r="P13" s="201" t="str">
        <f t="shared" si="3"/>
        <v>-</v>
      </c>
      <c r="Q13" s="185">
        <f t="shared" si="3"/>
        <v>3.8461538461538463</v>
      </c>
      <c r="R13" s="200">
        <f t="shared" si="3"/>
        <v>0</v>
      </c>
      <c r="S13" s="185">
        <f t="shared" si="3"/>
        <v>2.3255813953488373</v>
      </c>
      <c r="T13" s="185">
        <f t="shared" si="3"/>
        <v>0</v>
      </c>
      <c r="U13" s="199">
        <f t="shared" si="3"/>
        <v>1.4084507042253522</v>
      </c>
    </row>
    <row r="14" spans="1:21" ht="28.5">
      <c r="A14" s="178" t="s">
        <v>554</v>
      </c>
      <c r="B14" s="198" t="s">
        <v>550</v>
      </c>
      <c r="C14" s="195">
        <v>5</v>
      </c>
      <c r="D14" s="195">
        <v>3</v>
      </c>
      <c r="E14" s="195">
        <v>29</v>
      </c>
      <c r="F14" s="195">
        <v>0</v>
      </c>
      <c r="G14" s="195">
        <v>6</v>
      </c>
      <c r="H14" s="195">
        <v>2</v>
      </c>
      <c r="I14" s="195">
        <v>4</v>
      </c>
      <c r="J14" s="195">
        <v>3</v>
      </c>
      <c r="K14" s="195">
        <v>9</v>
      </c>
      <c r="L14" s="195">
        <v>2</v>
      </c>
      <c r="M14" s="195">
        <v>3</v>
      </c>
      <c r="N14" s="197">
        <f>SUM(C14:M14)</f>
        <v>66</v>
      </c>
      <c r="O14" s="197">
        <v>7</v>
      </c>
      <c r="P14" s="197">
        <v>0</v>
      </c>
      <c r="Q14" s="195">
        <v>13</v>
      </c>
      <c r="R14" s="196">
        <v>60</v>
      </c>
      <c r="S14" s="195">
        <v>38</v>
      </c>
      <c r="T14" s="195">
        <v>35</v>
      </c>
      <c r="U14" s="194">
        <f>N14+P14+O14</f>
        <v>73</v>
      </c>
    </row>
    <row r="15" spans="1:21" ht="28.5">
      <c r="A15" s="179"/>
      <c r="B15" s="193" t="s">
        <v>551</v>
      </c>
      <c r="C15" s="190">
        <v>0</v>
      </c>
      <c r="D15" s="190">
        <v>0</v>
      </c>
      <c r="E15" s="190">
        <v>1</v>
      </c>
      <c r="F15" s="190">
        <v>0</v>
      </c>
      <c r="G15" s="190">
        <v>1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2">
        <f>SUM(C15:M15)</f>
        <v>2</v>
      </c>
      <c r="O15" s="192">
        <v>0</v>
      </c>
      <c r="P15" s="192">
        <v>0</v>
      </c>
      <c r="Q15" s="190">
        <v>0</v>
      </c>
      <c r="R15" s="191">
        <v>2</v>
      </c>
      <c r="S15" s="190">
        <v>0</v>
      </c>
      <c r="T15" s="190">
        <v>2</v>
      </c>
      <c r="U15" s="189">
        <v>2</v>
      </c>
    </row>
    <row r="16" spans="1:21" ht="29.25" thickBot="1">
      <c r="A16" s="180"/>
      <c r="B16" s="188" t="s">
        <v>552</v>
      </c>
      <c r="C16" s="187">
        <f aca="true" t="shared" si="4" ref="C16:U16">IF(AND(C14=0,C15=0),"-",C15/C14*100)</f>
        <v>0</v>
      </c>
      <c r="D16" s="187">
        <f t="shared" si="4"/>
        <v>0</v>
      </c>
      <c r="E16" s="185">
        <f t="shared" si="4"/>
        <v>3.4482758620689653</v>
      </c>
      <c r="F16" s="186" t="str">
        <f t="shared" si="4"/>
        <v>-</v>
      </c>
      <c r="G16" s="185">
        <f t="shared" si="4"/>
        <v>16.666666666666664</v>
      </c>
      <c r="H16" s="185">
        <f t="shared" si="4"/>
        <v>0</v>
      </c>
      <c r="I16" s="185">
        <f t="shared" si="4"/>
        <v>0</v>
      </c>
      <c r="J16" s="185">
        <f t="shared" si="4"/>
        <v>0</v>
      </c>
      <c r="K16" s="186">
        <f t="shared" si="4"/>
        <v>0</v>
      </c>
      <c r="L16" s="185">
        <f t="shared" si="4"/>
        <v>0</v>
      </c>
      <c r="M16" s="185">
        <f t="shared" si="4"/>
        <v>0</v>
      </c>
      <c r="N16" s="201">
        <f t="shared" si="4"/>
        <v>3.0303030303030303</v>
      </c>
      <c r="O16" s="201">
        <f t="shared" si="4"/>
        <v>0</v>
      </c>
      <c r="P16" s="201" t="str">
        <f t="shared" si="4"/>
        <v>-</v>
      </c>
      <c r="Q16" s="185">
        <f t="shared" si="4"/>
        <v>0</v>
      </c>
      <c r="R16" s="200">
        <f t="shared" si="4"/>
        <v>3.3333333333333335</v>
      </c>
      <c r="S16" s="185">
        <f t="shared" si="4"/>
        <v>0</v>
      </c>
      <c r="T16" s="185">
        <f t="shared" si="4"/>
        <v>5.714285714285714</v>
      </c>
      <c r="U16" s="199">
        <f t="shared" si="4"/>
        <v>2.73972602739726</v>
      </c>
    </row>
    <row r="17" spans="1:21" ht="28.5">
      <c r="A17" s="178" t="s">
        <v>555</v>
      </c>
      <c r="B17" s="198" t="s">
        <v>550</v>
      </c>
      <c r="C17" s="195">
        <v>19</v>
      </c>
      <c r="D17" s="195">
        <v>21</v>
      </c>
      <c r="E17" s="195">
        <v>29</v>
      </c>
      <c r="F17" s="195">
        <v>0</v>
      </c>
      <c r="G17" s="195">
        <v>11</v>
      </c>
      <c r="H17" s="195">
        <v>19</v>
      </c>
      <c r="I17" s="195">
        <v>15</v>
      </c>
      <c r="J17" s="195">
        <v>15</v>
      </c>
      <c r="K17" s="195">
        <v>14</v>
      </c>
      <c r="L17" s="195">
        <v>2</v>
      </c>
      <c r="M17" s="195">
        <v>11</v>
      </c>
      <c r="N17" s="197">
        <f>SUM(C17:M17)</f>
        <v>156</v>
      </c>
      <c r="O17" s="197">
        <v>8</v>
      </c>
      <c r="P17" s="197">
        <v>0</v>
      </c>
      <c r="Q17" s="195">
        <v>89</v>
      </c>
      <c r="R17" s="196">
        <v>75</v>
      </c>
      <c r="S17" s="195">
        <v>136</v>
      </c>
      <c r="T17" s="195">
        <v>28</v>
      </c>
      <c r="U17" s="194">
        <f>N17+P17+O17</f>
        <v>164</v>
      </c>
    </row>
    <row r="18" spans="1:21" ht="28.5">
      <c r="A18" s="179"/>
      <c r="B18" s="193" t="s">
        <v>551</v>
      </c>
      <c r="C18" s="190">
        <v>0</v>
      </c>
      <c r="D18" s="190">
        <v>1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1</v>
      </c>
      <c r="K18" s="190">
        <v>1</v>
      </c>
      <c r="L18" s="190">
        <v>0</v>
      </c>
      <c r="M18" s="190">
        <v>1</v>
      </c>
      <c r="N18" s="192">
        <f>SUM(C18:M18)</f>
        <v>4</v>
      </c>
      <c r="O18" s="192">
        <v>0</v>
      </c>
      <c r="P18" s="192">
        <v>0</v>
      </c>
      <c r="Q18" s="190">
        <v>2</v>
      </c>
      <c r="R18" s="191">
        <v>2</v>
      </c>
      <c r="S18" s="190">
        <v>4</v>
      </c>
      <c r="T18" s="190">
        <v>0</v>
      </c>
      <c r="U18" s="189">
        <v>4</v>
      </c>
    </row>
    <row r="19" spans="1:21" ht="29.25" thickBot="1">
      <c r="A19" s="180"/>
      <c r="B19" s="188" t="s">
        <v>552</v>
      </c>
      <c r="C19" s="187">
        <f aca="true" t="shared" si="5" ref="C19:U19">IF(AND(C17=0,C18=0),"-",C18/C17*100)</f>
        <v>0</v>
      </c>
      <c r="D19" s="187">
        <f t="shared" si="5"/>
        <v>4.761904761904762</v>
      </c>
      <c r="E19" s="185">
        <f t="shared" si="5"/>
        <v>0</v>
      </c>
      <c r="F19" s="186" t="str">
        <f t="shared" si="5"/>
        <v>-</v>
      </c>
      <c r="G19" s="185">
        <f t="shared" si="5"/>
        <v>0</v>
      </c>
      <c r="H19" s="185">
        <f t="shared" si="5"/>
        <v>0</v>
      </c>
      <c r="I19" s="185">
        <f t="shared" si="5"/>
        <v>0</v>
      </c>
      <c r="J19" s="185">
        <f t="shared" si="5"/>
        <v>6.666666666666667</v>
      </c>
      <c r="K19" s="186">
        <f t="shared" si="5"/>
        <v>7.142857142857142</v>
      </c>
      <c r="L19" s="185">
        <f t="shared" si="5"/>
        <v>0</v>
      </c>
      <c r="M19" s="185">
        <f t="shared" si="5"/>
        <v>9.090909090909092</v>
      </c>
      <c r="N19" s="201">
        <f t="shared" si="5"/>
        <v>2.564102564102564</v>
      </c>
      <c r="O19" s="201">
        <f t="shared" si="5"/>
        <v>0</v>
      </c>
      <c r="P19" s="201" t="str">
        <f t="shared" si="5"/>
        <v>-</v>
      </c>
      <c r="Q19" s="185">
        <f t="shared" si="5"/>
        <v>2.247191011235955</v>
      </c>
      <c r="R19" s="200">
        <f t="shared" si="5"/>
        <v>2.666666666666667</v>
      </c>
      <c r="S19" s="185">
        <f t="shared" si="5"/>
        <v>2.941176470588235</v>
      </c>
      <c r="T19" s="185">
        <f t="shared" si="5"/>
        <v>0</v>
      </c>
      <c r="U19" s="199">
        <f t="shared" si="5"/>
        <v>2.4390243902439024</v>
      </c>
    </row>
    <row r="20" spans="1:21" ht="28.5">
      <c r="A20" s="178" t="s">
        <v>556</v>
      </c>
      <c r="B20" s="198" t="s">
        <v>550</v>
      </c>
      <c r="C20" s="195">
        <v>16</v>
      </c>
      <c r="D20" s="195">
        <v>7</v>
      </c>
      <c r="E20" s="195">
        <v>24</v>
      </c>
      <c r="F20" s="195">
        <v>3</v>
      </c>
      <c r="G20" s="195">
        <v>14</v>
      </c>
      <c r="H20" s="195">
        <v>13</v>
      </c>
      <c r="I20" s="195">
        <v>8</v>
      </c>
      <c r="J20" s="195">
        <v>3</v>
      </c>
      <c r="K20" s="195">
        <v>18</v>
      </c>
      <c r="L20" s="195">
        <v>5</v>
      </c>
      <c r="M20" s="195">
        <v>7</v>
      </c>
      <c r="N20" s="197">
        <f>SUM(C20:M20)</f>
        <v>118</v>
      </c>
      <c r="O20" s="197">
        <v>25</v>
      </c>
      <c r="P20" s="197">
        <v>0</v>
      </c>
      <c r="Q20" s="195">
        <v>49</v>
      </c>
      <c r="R20" s="196">
        <v>94</v>
      </c>
      <c r="S20" s="195">
        <v>89</v>
      </c>
      <c r="T20" s="195">
        <v>54</v>
      </c>
      <c r="U20" s="194">
        <f>N20+P20+O20</f>
        <v>143</v>
      </c>
    </row>
    <row r="21" spans="1:21" ht="28.5">
      <c r="A21" s="179"/>
      <c r="B21" s="193" t="s">
        <v>551</v>
      </c>
      <c r="C21" s="190">
        <v>3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2">
        <f>SUM(C21:M21)</f>
        <v>3</v>
      </c>
      <c r="O21" s="192">
        <v>0</v>
      </c>
      <c r="P21" s="192">
        <v>0</v>
      </c>
      <c r="Q21" s="190">
        <v>0</v>
      </c>
      <c r="R21" s="191">
        <v>3</v>
      </c>
      <c r="S21" s="190">
        <v>2</v>
      </c>
      <c r="T21" s="190">
        <v>1</v>
      </c>
      <c r="U21" s="189">
        <v>3</v>
      </c>
    </row>
    <row r="22" spans="1:21" ht="29.25" thickBot="1">
      <c r="A22" s="180"/>
      <c r="B22" s="188" t="s">
        <v>552</v>
      </c>
      <c r="C22" s="187">
        <f aca="true" t="shared" si="6" ref="C22:U22">IF(AND(C20=0,C21=0),"-",C21/C20*100)</f>
        <v>18.75</v>
      </c>
      <c r="D22" s="187">
        <f t="shared" si="6"/>
        <v>0</v>
      </c>
      <c r="E22" s="185">
        <f t="shared" si="6"/>
        <v>0</v>
      </c>
      <c r="F22" s="186">
        <f t="shared" si="6"/>
        <v>0</v>
      </c>
      <c r="G22" s="185">
        <f t="shared" si="6"/>
        <v>0</v>
      </c>
      <c r="H22" s="185">
        <f t="shared" si="6"/>
        <v>0</v>
      </c>
      <c r="I22" s="185">
        <f t="shared" si="6"/>
        <v>0</v>
      </c>
      <c r="J22" s="185">
        <f t="shared" si="6"/>
        <v>0</v>
      </c>
      <c r="K22" s="186">
        <f t="shared" si="6"/>
        <v>0</v>
      </c>
      <c r="L22" s="185">
        <f t="shared" si="6"/>
        <v>0</v>
      </c>
      <c r="M22" s="185">
        <f t="shared" si="6"/>
        <v>0</v>
      </c>
      <c r="N22" s="201">
        <f t="shared" si="6"/>
        <v>2.5423728813559325</v>
      </c>
      <c r="O22" s="201">
        <f t="shared" si="6"/>
        <v>0</v>
      </c>
      <c r="P22" s="201" t="str">
        <f t="shared" si="6"/>
        <v>-</v>
      </c>
      <c r="Q22" s="185">
        <f t="shared" si="6"/>
        <v>0</v>
      </c>
      <c r="R22" s="200">
        <f t="shared" si="6"/>
        <v>3.1914893617021276</v>
      </c>
      <c r="S22" s="185">
        <f t="shared" si="6"/>
        <v>2.247191011235955</v>
      </c>
      <c r="T22" s="185">
        <f t="shared" si="6"/>
        <v>1.8518518518518516</v>
      </c>
      <c r="U22" s="199">
        <f t="shared" si="6"/>
        <v>2.097902097902098</v>
      </c>
    </row>
    <row r="23" spans="1:21" ht="28.5">
      <c r="A23" s="178" t="s">
        <v>557</v>
      </c>
      <c r="B23" s="198" t="s">
        <v>550</v>
      </c>
      <c r="C23" s="195">
        <v>14</v>
      </c>
      <c r="D23" s="195">
        <v>8</v>
      </c>
      <c r="E23" s="195">
        <v>27</v>
      </c>
      <c r="F23" s="195">
        <v>5</v>
      </c>
      <c r="G23" s="195">
        <v>19</v>
      </c>
      <c r="H23" s="195">
        <v>17</v>
      </c>
      <c r="I23" s="195">
        <v>9</v>
      </c>
      <c r="J23" s="195">
        <v>12</v>
      </c>
      <c r="K23" s="195">
        <v>15</v>
      </c>
      <c r="L23" s="195">
        <v>6</v>
      </c>
      <c r="M23" s="195">
        <v>8</v>
      </c>
      <c r="N23" s="197">
        <f>SUM(C23:M23)</f>
        <v>140</v>
      </c>
      <c r="O23" s="197">
        <v>28</v>
      </c>
      <c r="P23" s="197">
        <v>3</v>
      </c>
      <c r="Q23" s="195">
        <v>56</v>
      </c>
      <c r="R23" s="196">
        <v>115</v>
      </c>
      <c r="S23" s="195">
        <v>109</v>
      </c>
      <c r="T23" s="195">
        <v>62</v>
      </c>
      <c r="U23" s="194">
        <f>N23+P23+O23</f>
        <v>171</v>
      </c>
    </row>
    <row r="24" spans="1:21" ht="28.5">
      <c r="A24" s="179"/>
      <c r="B24" s="193" t="s">
        <v>551</v>
      </c>
      <c r="C24" s="190">
        <v>0</v>
      </c>
      <c r="D24" s="190">
        <v>1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1</v>
      </c>
      <c r="N24" s="192">
        <f>SUM(C24:M24)</f>
        <v>2</v>
      </c>
      <c r="O24" s="192">
        <v>2</v>
      </c>
      <c r="P24" s="192">
        <v>1</v>
      </c>
      <c r="Q24" s="190">
        <v>1</v>
      </c>
      <c r="R24" s="191">
        <v>4</v>
      </c>
      <c r="S24" s="190">
        <v>3</v>
      </c>
      <c r="T24" s="190">
        <v>2</v>
      </c>
      <c r="U24" s="189">
        <f>S24+T24</f>
        <v>5</v>
      </c>
    </row>
    <row r="25" spans="1:21" ht="29.25" thickBot="1">
      <c r="A25" s="180"/>
      <c r="B25" s="188" t="s">
        <v>552</v>
      </c>
      <c r="C25" s="187">
        <f aca="true" t="shared" si="7" ref="C25:U25">IF(AND(C23=0,C24=0),"-",C24/C23*100)</f>
        <v>0</v>
      </c>
      <c r="D25" s="187">
        <f t="shared" si="7"/>
        <v>12.5</v>
      </c>
      <c r="E25" s="185">
        <f t="shared" si="7"/>
        <v>0</v>
      </c>
      <c r="F25" s="186">
        <f t="shared" si="7"/>
        <v>0</v>
      </c>
      <c r="G25" s="185">
        <f t="shared" si="7"/>
        <v>0</v>
      </c>
      <c r="H25" s="185">
        <f t="shared" si="7"/>
        <v>0</v>
      </c>
      <c r="I25" s="185">
        <f t="shared" si="7"/>
        <v>0</v>
      </c>
      <c r="J25" s="185">
        <f t="shared" si="7"/>
        <v>0</v>
      </c>
      <c r="K25" s="186">
        <f t="shared" si="7"/>
        <v>0</v>
      </c>
      <c r="L25" s="185">
        <f t="shared" si="7"/>
        <v>0</v>
      </c>
      <c r="M25" s="185">
        <f t="shared" si="7"/>
        <v>12.5</v>
      </c>
      <c r="N25" s="201">
        <f t="shared" si="7"/>
        <v>1.4285714285714286</v>
      </c>
      <c r="O25" s="201">
        <f t="shared" si="7"/>
        <v>7.142857142857142</v>
      </c>
      <c r="P25" s="201">
        <f t="shared" si="7"/>
        <v>33.33333333333333</v>
      </c>
      <c r="Q25" s="185">
        <f t="shared" si="7"/>
        <v>1.7857142857142856</v>
      </c>
      <c r="R25" s="200">
        <f t="shared" si="7"/>
        <v>3.4782608695652173</v>
      </c>
      <c r="S25" s="185">
        <f t="shared" si="7"/>
        <v>2.7522935779816518</v>
      </c>
      <c r="T25" s="185">
        <f t="shared" si="7"/>
        <v>3.225806451612903</v>
      </c>
      <c r="U25" s="199">
        <f t="shared" si="7"/>
        <v>2.923976608187134</v>
      </c>
    </row>
    <row r="26" spans="1:21" ht="28.5">
      <c r="A26" s="178" t="s">
        <v>558</v>
      </c>
      <c r="B26" s="198" t="s">
        <v>550</v>
      </c>
      <c r="C26" s="195">
        <v>16</v>
      </c>
      <c r="D26" s="195">
        <v>7</v>
      </c>
      <c r="E26" s="195">
        <v>60</v>
      </c>
      <c r="F26" s="195">
        <v>6</v>
      </c>
      <c r="G26" s="195">
        <v>19</v>
      </c>
      <c r="H26" s="195">
        <v>18</v>
      </c>
      <c r="I26" s="195">
        <v>9</v>
      </c>
      <c r="J26" s="195">
        <v>13</v>
      </c>
      <c r="K26" s="195">
        <v>16</v>
      </c>
      <c r="L26" s="195">
        <v>4</v>
      </c>
      <c r="M26" s="195">
        <v>10</v>
      </c>
      <c r="N26" s="197">
        <f>SUM(C26:M26)</f>
        <v>178</v>
      </c>
      <c r="O26" s="197">
        <v>32</v>
      </c>
      <c r="P26" s="197">
        <v>0</v>
      </c>
      <c r="Q26" s="195">
        <v>75</v>
      </c>
      <c r="R26" s="196">
        <v>135</v>
      </c>
      <c r="S26" s="195">
        <v>132</v>
      </c>
      <c r="T26" s="195">
        <v>78</v>
      </c>
      <c r="U26" s="194">
        <f>N26+P26+O26</f>
        <v>210</v>
      </c>
    </row>
    <row r="27" spans="1:21" ht="28.5">
      <c r="A27" s="179"/>
      <c r="B27" s="193" t="s">
        <v>551</v>
      </c>
      <c r="C27" s="190">
        <v>0</v>
      </c>
      <c r="D27" s="190">
        <v>0</v>
      </c>
      <c r="E27" s="190">
        <v>1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2">
        <f>SUM(C27:M27)</f>
        <v>1</v>
      </c>
      <c r="O27" s="192">
        <v>0</v>
      </c>
      <c r="P27" s="192">
        <v>0</v>
      </c>
      <c r="Q27" s="190">
        <v>0</v>
      </c>
      <c r="R27" s="191">
        <v>1</v>
      </c>
      <c r="S27" s="190">
        <v>1</v>
      </c>
      <c r="T27" s="190">
        <v>0</v>
      </c>
      <c r="U27" s="189">
        <f>S27+T27</f>
        <v>1</v>
      </c>
    </row>
    <row r="28" spans="1:21" ht="29.25" thickBot="1">
      <c r="A28" s="180"/>
      <c r="B28" s="188" t="s">
        <v>552</v>
      </c>
      <c r="C28" s="187">
        <f aca="true" t="shared" si="8" ref="C28:U28">IF(AND(C26=0,C27=0),"-",C27/C26*100)</f>
        <v>0</v>
      </c>
      <c r="D28" s="187">
        <f t="shared" si="8"/>
        <v>0</v>
      </c>
      <c r="E28" s="185">
        <f t="shared" si="8"/>
        <v>1.6666666666666667</v>
      </c>
      <c r="F28" s="186">
        <f t="shared" si="8"/>
        <v>0</v>
      </c>
      <c r="G28" s="185">
        <f t="shared" si="8"/>
        <v>0</v>
      </c>
      <c r="H28" s="185">
        <f t="shared" si="8"/>
        <v>0</v>
      </c>
      <c r="I28" s="185">
        <f t="shared" si="8"/>
        <v>0</v>
      </c>
      <c r="J28" s="185">
        <f t="shared" si="8"/>
        <v>0</v>
      </c>
      <c r="K28" s="186">
        <f t="shared" si="8"/>
        <v>0</v>
      </c>
      <c r="L28" s="185">
        <f t="shared" si="8"/>
        <v>0</v>
      </c>
      <c r="M28" s="185">
        <f t="shared" si="8"/>
        <v>0</v>
      </c>
      <c r="N28" s="201">
        <f t="shared" si="8"/>
        <v>0.5617977528089888</v>
      </c>
      <c r="O28" s="201">
        <f t="shared" si="8"/>
        <v>0</v>
      </c>
      <c r="P28" s="201" t="str">
        <f t="shared" si="8"/>
        <v>-</v>
      </c>
      <c r="Q28" s="185">
        <f t="shared" si="8"/>
        <v>0</v>
      </c>
      <c r="R28" s="200">
        <f t="shared" si="8"/>
        <v>0.7407407407407408</v>
      </c>
      <c r="S28" s="185">
        <f t="shared" si="8"/>
        <v>0.7575757575757576</v>
      </c>
      <c r="T28" s="185">
        <f t="shared" si="8"/>
        <v>0</v>
      </c>
      <c r="U28" s="199">
        <f t="shared" si="8"/>
        <v>0.4761904761904762</v>
      </c>
    </row>
    <row r="29" spans="1:21" ht="28.5">
      <c r="A29" s="178" t="s">
        <v>559</v>
      </c>
      <c r="B29" s="198" t="s">
        <v>550</v>
      </c>
      <c r="C29" s="195">
        <v>17</v>
      </c>
      <c r="D29" s="195">
        <v>7</v>
      </c>
      <c r="E29" s="195">
        <v>82</v>
      </c>
      <c r="F29" s="195">
        <v>4</v>
      </c>
      <c r="G29" s="195">
        <v>11</v>
      </c>
      <c r="H29" s="195">
        <v>20</v>
      </c>
      <c r="I29" s="195">
        <v>3</v>
      </c>
      <c r="J29" s="195">
        <v>9</v>
      </c>
      <c r="K29" s="195">
        <v>27</v>
      </c>
      <c r="L29" s="195">
        <v>10</v>
      </c>
      <c r="M29" s="195">
        <v>24</v>
      </c>
      <c r="N29" s="197">
        <f>SUM(C29:M29)</f>
        <v>214</v>
      </c>
      <c r="O29" s="197">
        <v>41</v>
      </c>
      <c r="P29" s="197">
        <v>0</v>
      </c>
      <c r="Q29" s="195">
        <v>72</v>
      </c>
      <c r="R29" s="196">
        <v>183</v>
      </c>
      <c r="S29" s="195">
        <v>157</v>
      </c>
      <c r="T29" s="195">
        <v>98</v>
      </c>
      <c r="U29" s="194">
        <f>N29+P29+O29</f>
        <v>255</v>
      </c>
    </row>
    <row r="30" spans="1:21" ht="28.5">
      <c r="A30" s="179"/>
      <c r="B30" s="193" t="s">
        <v>551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1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2">
        <f>SUM(C30:M30)</f>
        <v>1</v>
      </c>
      <c r="O30" s="192">
        <v>0</v>
      </c>
      <c r="P30" s="192">
        <v>0</v>
      </c>
      <c r="Q30" s="190">
        <v>0</v>
      </c>
      <c r="R30" s="191">
        <v>1</v>
      </c>
      <c r="S30" s="190">
        <v>1</v>
      </c>
      <c r="T30" s="190">
        <v>0</v>
      </c>
      <c r="U30" s="189">
        <f>S30+T30</f>
        <v>1</v>
      </c>
    </row>
    <row r="31" spans="1:21" ht="29.25" thickBot="1">
      <c r="A31" s="180"/>
      <c r="B31" s="188" t="s">
        <v>552</v>
      </c>
      <c r="C31" s="187">
        <f aca="true" t="shared" si="9" ref="C31:U31">IF(AND(C29=0,C30=0),"-",C30/C29*100)</f>
        <v>0</v>
      </c>
      <c r="D31" s="187">
        <f t="shared" si="9"/>
        <v>0</v>
      </c>
      <c r="E31" s="185">
        <f t="shared" si="9"/>
        <v>0</v>
      </c>
      <c r="F31" s="186">
        <f t="shared" si="9"/>
        <v>0</v>
      </c>
      <c r="G31" s="185">
        <f t="shared" si="9"/>
        <v>0</v>
      </c>
      <c r="H31" s="185">
        <f t="shared" si="9"/>
        <v>5</v>
      </c>
      <c r="I31" s="185">
        <f t="shared" si="9"/>
        <v>0</v>
      </c>
      <c r="J31" s="185">
        <f t="shared" si="9"/>
        <v>0</v>
      </c>
      <c r="K31" s="186">
        <f t="shared" si="9"/>
        <v>0</v>
      </c>
      <c r="L31" s="185">
        <f t="shared" si="9"/>
        <v>0</v>
      </c>
      <c r="M31" s="185">
        <f t="shared" si="9"/>
        <v>0</v>
      </c>
      <c r="N31" s="201">
        <f t="shared" si="9"/>
        <v>0.46728971962616817</v>
      </c>
      <c r="O31" s="201">
        <f t="shared" si="9"/>
        <v>0</v>
      </c>
      <c r="P31" s="201" t="str">
        <f t="shared" si="9"/>
        <v>-</v>
      </c>
      <c r="Q31" s="185">
        <f t="shared" si="9"/>
        <v>0</v>
      </c>
      <c r="R31" s="200">
        <f t="shared" si="9"/>
        <v>0.546448087431694</v>
      </c>
      <c r="S31" s="185">
        <f t="shared" si="9"/>
        <v>0.6369426751592357</v>
      </c>
      <c r="T31" s="185">
        <f t="shared" si="9"/>
        <v>0</v>
      </c>
      <c r="U31" s="199">
        <f t="shared" si="9"/>
        <v>0.39215686274509803</v>
      </c>
    </row>
    <row r="32" spans="1:21" ht="28.5">
      <c r="A32" s="178" t="s">
        <v>560</v>
      </c>
      <c r="B32" s="198" t="s">
        <v>550</v>
      </c>
      <c r="C32" s="195">
        <v>6</v>
      </c>
      <c r="D32" s="195">
        <v>18</v>
      </c>
      <c r="E32" s="195">
        <v>25</v>
      </c>
      <c r="F32" s="195">
        <v>0</v>
      </c>
      <c r="G32" s="195">
        <v>14</v>
      </c>
      <c r="H32" s="195">
        <v>4</v>
      </c>
      <c r="I32" s="195">
        <v>0</v>
      </c>
      <c r="J32" s="195">
        <v>7</v>
      </c>
      <c r="K32" s="195">
        <v>27</v>
      </c>
      <c r="L32" s="195">
        <v>9</v>
      </c>
      <c r="M32" s="195">
        <v>16</v>
      </c>
      <c r="N32" s="197">
        <f>SUM(C32:M32)</f>
        <v>126</v>
      </c>
      <c r="O32" s="197">
        <v>47</v>
      </c>
      <c r="P32" s="197">
        <v>0</v>
      </c>
      <c r="Q32" s="195">
        <v>58</v>
      </c>
      <c r="R32" s="196">
        <v>115</v>
      </c>
      <c r="S32" s="195">
        <v>96</v>
      </c>
      <c r="T32" s="195">
        <v>77</v>
      </c>
      <c r="U32" s="194">
        <f>N32+P32+O32</f>
        <v>173</v>
      </c>
    </row>
    <row r="33" spans="1:21" ht="28.5">
      <c r="A33" s="179"/>
      <c r="B33" s="193" t="s">
        <v>551</v>
      </c>
      <c r="C33" s="190">
        <v>0</v>
      </c>
      <c r="D33" s="190">
        <v>0</v>
      </c>
      <c r="E33" s="190">
        <v>1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2">
        <f>SUM(C33:M33)</f>
        <v>1</v>
      </c>
      <c r="O33" s="192">
        <v>0</v>
      </c>
      <c r="P33" s="192">
        <v>0</v>
      </c>
      <c r="Q33" s="190">
        <v>1</v>
      </c>
      <c r="R33" s="191">
        <v>0</v>
      </c>
      <c r="S33" s="190">
        <v>1</v>
      </c>
      <c r="T33" s="190">
        <v>0</v>
      </c>
      <c r="U33" s="189">
        <f>S33+T33</f>
        <v>1</v>
      </c>
    </row>
    <row r="34" spans="1:21" ht="29.25" thickBot="1">
      <c r="A34" s="180"/>
      <c r="B34" s="188" t="s">
        <v>552</v>
      </c>
      <c r="C34" s="187">
        <f aca="true" t="shared" si="10" ref="C34:U34">IF(AND(C32=0,C33=0),"-",C33/C32*100)</f>
        <v>0</v>
      </c>
      <c r="D34" s="187">
        <f t="shared" si="10"/>
        <v>0</v>
      </c>
      <c r="E34" s="185">
        <f t="shared" si="10"/>
        <v>4</v>
      </c>
      <c r="F34" s="186" t="str">
        <f t="shared" si="10"/>
        <v>-</v>
      </c>
      <c r="G34" s="185">
        <f t="shared" si="10"/>
        <v>0</v>
      </c>
      <c r="H34" s="185">
        <f t="shared" si="10"/>
        <v>0</v>
      </c>
      <c r="I34" s="185" t="str">
        <f t="shared" si="10"/>
        <v>-</v>
      </c>
      <c r="J34" s="185">
        <f t="shared" si="10"/>
        <v>0</v>
      </c>
      <c r="K34" s="186">
        <f t="shared" si="10"/>
        <v>0</v>
      </c>
      <c r="L34" s="185">
        <f t="shared" si="10"/>
        <v>0</v>
      </c>
      <c r="M34" s="185">
        <f t="shared" si="10"/>
        <v>0</v>
      </c>
      <c r="N34" s="201">
        <f t="shared" si="10"/>
        <v>0.7936507936507936</v>
      </c>
      <c r="O34" s="201">
        <f t="shared" si="10"/>
        <v>0</v>
      </c>
      <c r="P34" s="201" t="str">
        <f t="shared" si="10"/>
        <v>-</v>
      </c>
      <c r="Q34" s="185">
        <f t="shared" si="10"/>
        <v>1.7241379310344827</v>
      </c>
      <c r="R34" s="200">
        <f t="shared" si="10"/>
        <v>0</v>
      </c>
      <c r="S34" s="185">
        <f t="shared" si="10"/>
        <v>1.0416666666666665</v>
      </c>
      <c r="T34" s="185">
        <f t="shared" si="10"/>
        <v>0</v>
      </c>
      <c r="U34" s="199">
        <f t="shared" si="10"/>
        <v>0.5780346820809248</v>
      </c>
    </row>
    <row r="35" spans="1:21" ht="28.5">
      <c r="A35" s="178" t="s">
        <v>561</v>
      </c>
      <c r="B35" s="198" t="s">
        <v>550</v>
      </c>
      <c r="C35" s="195">
        <v>25</v>
      </c>
      <c r="D35" s="195">
        <v>17</v>
      </c>
      <c r="E35" s="195">
        <v>45</v>
      </c>
      <c r="F35" s="195">
        <v>10</v>
      </c>
      <c r="G35" s="195">
        <v>17</v>
      </c>
      <c r="H35" s="195">
        <v>16</v>
      </c>
      <c r="I35" s="195">
        <v>3</v>
      </c>
      <c r="J35" s="195">
        <v>11</v>
      </c>
      <c r="K35" s="195">
        <v>20</v>
      </c>
      <c r="L35" s="195">
        <v>8</v>
      </c>
      <c r="M35" s="195">
        <v>22</v>
      </c>
      <c r="N35" s="197">
        <f>SUM(C35:M35)</f>
        <v>194</v>
      </c>
      <c r="O35" s="197">
        <v>48</v>
      </c>
      <c r="P35" s="197">
        <v>1</v>
      </c>
      <c r="Q35" s="195">
        <v>101</v>
      </c>
      <c r="R35" s="196">
        <v>142</v>
      </c>
      <c r="S35" s="195">
        <v>168</v>
      </c>
      <c r="T35" s="195">
        <v>75</v>
      </c>
      <c r="U35" s="194">
        <f>N35+P35+O35</f>
        <v>243</v>
      </c>
    </row>
    <row r="36" spans="1:21" ht="28.5">
      <c r="A36" s="179"/>
      <c r="B36" s="193" t="s">
        <v>551</v>
      </c>
      <c r="C36" s="190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1</v>
      </c>
      <c r="I36" s="190">
        <v>1</v>
      </c>
      <c r="J36" s="190">
        <v>0</v>
      </c>
      <c r="K36" s="190">
        <v>0</v>
      </c>
      <c r="L36" s="190">
        <v>0</v>
      </c>
      <c r="M36" s="190">
        <v>0</v>
      </c>
      <c r="N36" s="192">
        <f>SUM(C36:M36)</f>
        <v>2</v>
      </c>
      <c r="O36" s="192">
        <v>1</v>
      </c>
      <c r="P36" s="192">
        <v>0</v>
      </c>
      <c r="Q36" s="190">
        <v>1</v>
      </c>
      <c r="R36" s="191">
        <v>2</v>
      </c>
      <c r="S36" s="190">
        <v>2</v>
      </c>
      <c r="T36" s="190">
        <v>1</v>
      </c>
      <c r="U36" s="189">
        <f>S36+T36</f>
        <v>3</v>
      </c>
    </row>
    <row r="37" spans="1:21" ht="29.25" thickBot="1">
      <c r="A37" s="180"/>
      <c r="B37" s="188" t="s">
        <v>552</v>
      </c>
      <c r="C37" s="187">
        <f aca="true" t="shared" si="11" ref="C37:U37">IF(AND(C35=0,C36=0),"-",C36/C35*100)</f>
        <v>0</v>
      </c>
      <c r="D37" s="187">
        <f t="shared" si="11"/>
        <v>0</v>
      </c>
      <c r="E37" s="185">
        <f t="shared" si="11"/>
        <v>0</v>
      </c>
      <c r="F37" s="186">
        <f t="shared" si="11"/>
        <v>0</v>
      </c>
      <c r="G37" s="185">
        <f t="shared" si="11"/>
        <v>0</v>
      </c>
      <c r="H37" s="185">
        <f t="shared" si="11"/>
        <v>6.25</v>
      </c>
      <c r="I37" s="185">
        <f t="shared" si="11"/>
        <v>33.33333333333333</v>
      </c>
      <c r="J37" s="185">
        <f t="shared" si="11"/>
        <v>0</v>
      </c>
      <c r="K37" s="186">
        <f t="shared" si="11"/>
        <v>0</v>
      </c>
      <c r="L37" s="185">
        <f t="shared" si="11"/>
        <v>0</v>
      </c>
      <c r="M37" s="185">
        <f t="shared" si="11"/>
        <v>0</v>
      </c>
      <c r="N37" s="201">
        <f t="shared" si="11"/>
        <v>1.0309278350515463</v>
      </c>
      <c r="O37" s="201">
        <f t="shared" si="11"/>
        <v>2.083333333333333</v>
      </c>
      <c r="P37" s="201">
        <f t="shared" si="11"/>
        <v>0</v>
      </c>
      <c r="Q37" s="185">
        <f t="shared" si="11"/>
        <v>0.9900990099009901</v>
      </c>
      <c r="R37" s="200">
        <f t="shared" si="11"/>
        <v>1.4084507042253522</v>
      </c>
      <c r="S37" s="185">
        <f t="shared" si="11"/>
        <v>1.1904761904761905</v>
      </c>
      <c r="T37" s="185">
        <f t="shared" si="11"/>
        <v>1.3333333333333335</v>
      </c>
      <c r="U37" s="199">
        <f t="shared" si="11"/>
        <v>1.2345679012345678</v>
      </c>
    </row>
    <row r="38" spans="1:21" ht="28.5">
      <c r="A38" s="178" t="s">
        <v>562</v>
      </c>
      <c r="B38" s="198" t="s">
        <v>550</v>
      </c>
      <c r="C38" s="195">
        <v>19</v>
      </c>
      <c r="D38" s="195">
        <v>13</v>
      </c>
      <c r="E38" s="195">
        <v>38</v>
      </c>
      <c r="F38" s="195">
        <v>2</v>
      </c>
      <c r="G38" s="195">
        <v>20</v>
      </c>
      <c r="H38" s="195">
        <v>10</v>
      </c>
      <c r="I38" s="195">
        <v>0</v>
      </c>
      <c r="J38" s="195">
        <v>14</v>
      </c>
      <c r="K38" s="195">
        <v>22</v>
      </c>
      <c r="L38" s="195">
        <v>16</v>
      </c>
      <c r="M38" s="195">
        <v>12</v>
      </c>
      <c r="N38" s="197">
        <f>SUM(C38:M38)</f>
        <v>166</v>
      </c>
      <c r="O38" s="197">
        <v>63</v>
      </c>
      <c r="P38" s="197">
        <v>0</v>
      </c>
      <c r="Q38" s="195">
        <v>62</v>
      </c>
      <c r="R38" s="196">
        <v>167</v>
      </c>
      <c r="S38" s="195">
        <v>114</v>
      </c>
      <c r="T38" s="195">
        <v>115</v>
      </c>
      <c r="U38" s="194">
        <f>N38+P38+O38</f>
        <v>229</v>
      </c>
    </row>
    <row r="39" spans="1:21" ht="28.5">
      <c r="A39" s="179"/>
      <c r="B39" s="193" t="s">
        <v>551</v>
      </c>
      <c r="C39" s="190">
        <v>0</v>
      </c>
      <c r="D39" s="190">
        <v>0</v>
      </c>
      <c r="E39" s="190">
        <v>0</v>
      </c>
      <c r="F39" s="190">
        <v>0</v>
      </c>
      <c r="G39" s="190">
        <v>1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2">
        <f>SUM(C39:M39)</f>
        <v>1</v>
      </c>
      <c r="O39" s="192">
        <v>1</v>
      </c>
      <c r="P39" s="192">
        <v>0</v>
      </c>
      <c r="Q39" s="190">
        <v>1</v>
      </c>
      <c r="R39" s="191">
        <v>1</v>
      </c>
      <c r="S39" s="190">
        <v>1</v>
      </c>
      <c r="T39" s="190">
        <v>1</v>
      </c>
      <c r="U39" s="189">
        <f>S39+T39</f>
        <v>2</v>
      </c>
    </row>
    <row r="40" spans="1:21" ht="29.25" thickBot="1">
      <c r="A40" s="180"/>
      <c r="B40" s="188" t="s">
        <v>552</v>
      </c>
      <c r="C40" s="187">
        <f aca="true" t="shared" si="12" ref="C40:U40">IF(AND(C38=0,C39=0),"-",C39/C38*100)</f>
        <v>0</v>
      </c>
      <c r="D40" s="187">
        <f t="shared" si="12"/>
        <v>0</v>
      </c>
      <c r="E40" s="185">
        <f t="shared" si="12"/>
        <v>0</v>
      </c>
      <c r="F40" s="186">
        <f t="shared" si="12"/>
        <v>0</v>
      </c>
      <c r="G40" s="185">
        <f t="shared" si="12"/>
        <v>5</v>
      </c>
      <c r="H40" s="185">
        <f t="shared" si="12"/>
        <v>0</v>
      </c>
      <c r="I40" s="185" t="str">
        <f t="shared" si="12"/>
        <v>-</v>
      </c>
      <c r="J40" s="185">
        <f t="shared" si="12"/>
        <v>0</v>
      </c>
      <c r="K40" s="186">
        <f t="shared" si="12"/>
        <v>0</v>
      </c>
      <c r="L40" s="185">
        <f t="shared" si="12"/>
        <v>0</v>
      </c>
      <c r="M40" s="185">
        <f t="shared" si="12"/>
        <v>0</v>
      </c>
      <c r="N40" s="201">
        <f t="shared" si="12"/>
        <v>0.6024096385542169</v>
      </c>
      <c r="O40" s="201">
        <f t="shared" si="12"/>
        <v>1.5873015873015872</v>
      </c>
      <c r="P40" s="201" t="str">
        <f t="shared" si="12"/>
        <v>-</v>
      </c>
      <c r="Q40" s="185">
        <f t="shared" si="12"/>
        <v>1.6129032258064515</v>
      </c>
      <c r="R40" s="200">
        <f t="shared" si="12"/>
        <v>0.5988023952095809</v>
      </c>
      <c r="S40" s="185">
        <f t="shared" si="12"/>
        <v>0.8771929824561403</v>
      </c>
      <c r="T40" s="185">
        <f t="shared" si="12"/>
        <v>0.8695652173913043</v>
      </c>
      <c r="U40" s="199">
        <f t="shared" si="12"/>
        <v>0.8733624454148471</v>
      </c>
    </row>
    <row r="41" spans="1:21" ht="28.5">
      <c r="A41" s="178" t="s">
        <v>563</v>
      </c>
      <c r="B41" s="198" t="s">
        <v>550</v>
      </c>
      <c r="C41" s="195">
        <v>20</v>
      </c>
      <c r="D41" s="195">
        <v>19</v>
      </c>
      <c r="E41" s="195">
        <v>57</v>
      </c>
      <c r="F41" s="195">
        <v>9</v>
      </c>
      <c r="G41" s="195">
        <v>15</v>
      </c>
      <c r="H41" s="195">
        <v>18</v>
      </c>
      <c r="I41" s="195">
        <v>1</v>
      </c>
      <c r="J41" s="195">
        <v>2</v>
      </c>
      <c r="K41" s="195">
        <v>17</v>
      </c>
      <c r="L41" s="195">
        <v>7</v>
      </c>
      <c r="M41" s="195">
        <v>18</v>
      </c>
      <c r="N41" s="197">
        <f>SUM(C41:M41)</f>
        <v>183</v>
      </c>
      <c r="O41" s="197">
        <v>52</v>
      </c>
      <c r="P41" s="197">
        <v>0</v>
      </c>
      <c r="Q41" s="195">
        <v>94</v>
      </c>
      <c r="R41" s="196">
        <v>141</v>
      </c>
      <c r="S41" s="195">
        <v>131</v>
      </c>
      <c r="T41" s="195">
        <v>104</v>
      </c>
      <c r="U41" s="194">
        <f>N41+P41+O41</f>
        <v>235</v>
      </c>
    </row>
    <row r="42" spans="1:21" ht="28.5">
      <c r="A42" s="179"/>
      <c r="B42" s="193" t="s">
        <v>551</v>
      </c>
      <c r="C42" s="190">
        <v>0</v>
      </c>
      <c r="D42" s="190">
        <v>1</v>
      </c>
      <c r="E42" s="190">
        <v>0</v>
      </c>
      <c r="F42" s="190">
        <v>0</v>
      </c>
      <c r="G42" s="190">
        <v>1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1</v>
      </c>
      <c r="N42" s="192">
        <f>SUM(C42:M42)</f>
        <v>3</v>
      </c>
      <c r="O42" s="192">
        <v>0</v>
      </c>
      <c r="P42" s="192">
        <v>0</v>
      </c>
      <c r="Q42" s="190">
        <v>2</v>
      </c>
      <c r="R42" s="191">
        <v>1</v>
      </c>
      <c r="S42" s="190">
        <v>3</v>
      </c>
      <c r="T42" s="190">
        <v>0</v>
      </c>
      <c r="U42" s="189">
        <f>S42+T42</f>
        <v>3</v>
      </c>
    </row>
    <row r="43" spans="1:21" ht="29.25" thickBot="1">
      <c r="A43" s="180"/>
      <c r="B43" s="188" t="s">
        <v>552</v>
      </c>
      <c r="C43" s="187">
        <f aca="true" t="shared" si="13" ref="C43:U43">IF(AND(C41=0,C42=0),"-",C42/C41*100)</f>
        <v>0</v>
      </c>
      <c r="D43" s="187">
        <f t="shared" si="13"/>
        <v>5.263157894736842</v>
      </c>
      <c r="E43" s="185">
        <f t="shared" si="13"/>
        <v>0</v>
      </c>
      <c r="F43" s="186">
        <f t="shared" si="13"/>
        <v>0</v>
      </c>
      <c r="G43" s="185">
        <f t="shared" si="13"/>
        <v>6.666666666666667</v>
      </c>
      <c r="H43" s="185">
        <f t="shared" si="13"/>
        <v>0</v>
      </c>
      <c r="I43" s="185">
        <f t="shared" si="13"/>
        <v>0</v>
      </c>
      <c r="J43" s="185">
        <f t="shared" si="13"/>
        <v>0</v>
      </c>
      <c r="K43" s="186">
        <f t="shared" si="13"/>
        <v>0</v>
      </c>
      <c r="L43" s="185">
        <f t="shared" si="13"/>
        <v>0</v>
      </c>
      <c r="M43" s="185">
        <f t="shared" si="13"/>
        <v>5.555555555555555</v>
      </c>
      <c r="N43" s="201">
        <f t="shared" si="13"/>
        <v>1.639344262295082</v>
      </c>
      <c r="O43" s="201">
        <f t="shared" si="13"/>
        <v>0</v>
      </c>
      <c r="P43" s="201" t="str">
        <f t="shared" si="13"/>
        <v>-</v>
      </c>
      <c r="Q43" s="185">
        <f t="shared" si="13"/>
        <v>2.127659574468085</v>
      </c>
      <c r="R43" s="200">
        <f t="shared" si="13"/>
        <v>0.7092198581560284</v>
      </c>
      <c r="S43" s="185">
        <f t="shared" si="13"/>
        <v>2.2900763358778624</v>
      </c>
      <c r="T43" s="185">
        <f t="shared" si="13"/>
        <v>0</v>
      </c>
      <c r="U43" s="199">
        <f t="shared" si="13"/>
        <v>1.276595744680851</v>
      </c>
    </row>
    <row r="44" spans="1:21" ht="28.5">
      <c r="A44" s="178" t="s">
        <v>564</v>
      </c>
      <c r="B44" s="198" t="s">
        <v>550</v>
      </c>
      <c r="C44" s="195">
        <v>5</v>
      </c>
      <c r="D44" s="195">
        <v>3</v>
      </c>
      <c r="E44" s="195">
        <v>32</v>
      </c>
      <c r="F44" s="195">
        <v>8</v>
      </c>
      <c r="G44" s="195">
        <v>11</v>
      </c>
      <c r="H44" s="195">
        <v>7</v>
      </c>
      <c r="I44" s="195">
        <v>1</v>
      </c>
      <c r="J44" s="195">
        <v>5</v>
      </c>
      <c r="K44" s="195">
        <v>5</v>
      </c>
      <c r="L44" s="195">
        <v>3</v>
      </c>
      <c r="M44" s="195">
        <v>11</v>
      </c>
      <c r="N44" s="197">
        <f>SUM(C44:M44)</f>
        <v>91</v>
      </c>
      <c r="O44" s="197">
        <v>24</v>
      </c>
      <c r="P44" s="197">
        <v>0</v>
      </c>
      <c r="Q44" s="195">
        <v>53</v>
      </c>
      <c r="R44" s="196">
        <v>62</v>
      </c>
      <c r="S44" s="195">
        <v>75</v>
      </c>
      <c r="T44" s="195">
        <v>40</v>
      </c>
      <c r="U44" s="194">
        <f>N44+P44+O44</f>
        <v>115</v>
      </c>
    </row>
    <row r="45" spans="1:21" ht="28.5">
      <c r="A45" s="179"/>
      <c r="B45" s="193" t="s">
        <v>551</v>
      </c>
      <c r="C45" s="190">
        <v>0</v>
      </c>
      <c r="D45" s="190">
        <v>1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2">
        <f>SUM(C45:M45)</f>
        <v>1</v>
      </c>
      <c r="O45" s="192">
        <v>0</v>
      </c>
      <c r="P45" s="192">
        <v>0</v>
      </c>
      <c r="Q45" s="190">
        <v>0</v>
      </c>
      <c r="R45" s="191">
        <v>1</v>
      </c>
      <c r="S45" s="190">
        <v>1</v>
      </c>
      <c r="T45" s="190">
        <v>0</v>
      </c>
      <c r="U45" s="189">
        <f>S45+T45</f>
        <v>1</v>
      </c>
    </row>
    <row r="46" spans="1:21" ht="29.25" thickBot="1">
      <c r="A46" s="180"/>
      <c r="B46" s="188" t="s">
        <v>552</v>
      </c>
      <c r="C46" s="187">
        <f aca="true" t="shared" si="14" ref="C46:U46">IF(AND(C44=0,C45=0),"-",C45/C44*100)</f>
        <v>0</v>
      </c>
      <c r="D46" s="187">
        <f t="shared" si="14"/>
        <v>33.33333333333333</v>
      </c>
      <c r="E46" s="185">
        <f t="shared" si="14"/>
        <v>0</v>
      </c>
      <c r="F46" s="186">
        <f t="shared" si="14"/>
        <v>0</v>
      </c>
      <c r="G46" s="185">
        <f t="shared" si="14"/>
        <v>0</v>
      </c>
      <c r="H46" s="185">
        <f t="shared" si="14"/>
        <v>0</v>
      </c>
      <c r="I46" s="185">
        <f t="shared" si="14"/>
        <v>0</v>
      </c>
      <c r="J46" s="185">
        <f t="shared" si="14"/>
        <v>0</v>
      </c>
      <c r="K46" s="186">
        <f t="shared" si="14"/>
        <v>0</v>
      </c>
      <c r="L46" s="185">
        <f t="shared" si="14"/>
        <v>0</v>
      </c>
      <c r="M46" s="185">
        <f t="shared" si="14"/>
        <v>0</v>
      </c>
      <c r="N46" s="201">
        <f t="shared" si="14"/>
        <v>1.098901098901099</v>
      </c>
      <c r="O46" s="201">
        <f t="shared" si="14"/>
        <v>0</v>
      </c>
      <c r="P46" s="201" t="str">
        <f t="shared" si="14"/>
        <v>-</v>
      </c>
      <c r="Q46" s="185">
        <f t="shared" si="14"/>
        <v>0</v>
      </c>
      <c r="R46" s="200">
        <f t="shared" si="14"/>
        <v>1.6129032258064515</v>
      </c>
      <c r="S46" s="185">
        <f t="shared" si="14"/>
        <v>1.3333333333333335</v>
      </c>
      <c r="T46" s="185">
        <f t="shared" si="14"/>
        <v>0</v>
      </c>
      <c r="U46" s="199">
        <f t="shared" si="14"/>
        <v>0.8695652173913043</v>
      </c>
    </row>
    <row r="47" spans="1:21" ht="16.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ht="16.5">
      <c r="A48" s="184" t="s">
        <v>565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</row>
    <row r="49" spans="1:21" ht="16.5">
      <c r="A49" s="184" t="s">
        <v>566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</row>
    <row r="50" spans="1:21" ht="16.5">
      <c r="A50" s="184" t="s">
        <v>567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</row>
    <row r="51" spans="1:21" ht="16.5">
      <c r="A51" s="184" t="s">
        <v>568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1:21" ht="16.5">
      <c r="A52" s="184" t="s">
        <v>569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21" ht="16.5">
      <c r="A53" s="183" t="s">
        <v>570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</row>
    <row r="54" spans="1:21" ht="16.5">
      <c r="A54" s="183" t="s">
        <v>571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</row>
    <row r="55" spans="1:21" ht="16.5">
      <c r="A55" s="183" t="s">
        <v>572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</row>
    <row r="56" spans="1:21" ht="16.5">
      <c r="A56" s="183" t="s">
        <v>573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</row>
    <row r="57" spans="1:21" ht="16.5">
      <c r="A57" s="219" t="s">
        <v>574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</row>
    <row r="58" spans="1:21" ht="16.5">
      <c r="A58" s="219" t="s">
        <v>575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</row>
  </sheetData>
  <sheetProtection/>
  <mergeCells count="29">
    <mergeCell ref="A44:A46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U3:U7"/>
    <mergeCell ref="C4:N4"/>
    <mergeCell ref="O4:O7"/>
    <mergeCell ref="C5:N5"/>
    <mergeCell ref="S5:S7"/>
    <mergeCell ref="T5:T7"/>
    <mergeCell ref="A1:Q1"/>
    <mergeCell ref="R1:U1"/>
    <mergeCell ref="A2:Q2"/>
    <mergeCell ref="R2:U2"/>
    <mergeCell ref="A3:A7"/>
    <mergeCell ref="B3:B7"/>
    <mergeCell ref="C3:O3"/>
    <mergeCell ref="P3:P7"/>
    <mergeCell ref="Q3:R5"/>
    <mergeCell ref="S3:T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pane xSplit="2" ySplit="10" topLeftCell="C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A36" sqref="A36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6.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5.125" style="0" customWidth="1"/>
    <col min="20" max="20" width="5.75390625" style="0" customWidth="1"/>
    <col min="21" max="21" width="5.625" style="0" customWidth="1"/>
    <col min="22" max="22" width="14.625" style="0" customWidth="1"/>
  </cols>
  <sheetData>
    <row r="1" spans="1:19" ht="20.25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97" t="s">
        <v>127</v>
      </c>
      <c r="Q1" s="97"/>
      <c r="R1" s="97"/>
      <c r="S1" s="97"/>
    </row>
    <row r="2" spans="1:19" ht="20.25" customHeight="1" thickBot="1">
      <c r="A2" s="139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97" t="s">
        <v>129</v>
      </c>
      <c r="Q2" s="97"/>
      <c r="R2" s="97"/>
      <c r="S2" s="97"/>
    </row>
    <row r="3" spans="1:19" ht="20.25" customHeight="1">
      <c r="A3" s="136" t="s">
        <v>130</v>
      </c>
      <c r="B3" s="130" t="s">
        <v>131</v>
      </c>
      <c r="C3" s="142" t="s">
        <v>132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133</v>
      </c>
      <c r="Q3" s="168" t="s">
        <v>134</v>
      </c>
      <c r="R3" s="169"/>
      <c r="S3" s="148" t="s">
        <v>136</v>
      </c>
    </row>
    <row r="4" spans="1:19" ht="20.25" customHeight="1">
      <c r="A4" s="137"/>
      <c r="B4" s="131"/>
      <c r="C4" s="161" t="s">
        <v>137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4" t="s">
        <v>138</v>
      </c>
      <c r="P4" s="146"/>
      <c r="Q4" s="170"/>
      <c r="R4" s="171"/>
      <c r="S4" s="149"/>
    </row>
    <row r="5" spans="1:19" ht="20.25" customHeight="1">
      <c r="A5" s="137"/>
      <c r="B5" s="131"/>
      <c r="C5" s="165" t="s">
        <v>139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6"/>
      <c r="P5" s="146"/>
      <c r="Q5" s="172"/>
      <c r="R5" s="173"/>
      <c r="S5" s="149"/>
    </row>
    <row r="6" spans="1:19" ht="20.25" customHeight="1">
      <c r="A6" s="137"/>
      <c r="B6" s="131"/>
      <c r="C6" s="1" t="s">
        <v>0</v>
      </c>
      <c r="D6" s="1" t="s">
        <v>142</v>
      </c>
      <c r="E6" s="1" t="s">
        <v>143</v>
      </c>
      <c r="F6" s="1" t="s">
        <v>144</v>
      </c>
      <c r="G6" s="1" t="s">
        <v>145</v>
      </c>
      <c r="H6" s="1" t="s">
        <v>146</v>
      </c>
      <c r="I6" s="2" t="s">
        <v>147</v>
      </c>
      <c r="J6" s="1" t="s">
        <v>148</v>
      </c>
      <c r="K6" s="1" t="s">
        <v>149</v>
      </c>
      <c r="L6" s="2" t="s">
        <v>150</v>
      </c>
      <c r="M6" s="2" t="s">
        <v>221</v>
      </c>
      <c r="N6" s="3" t="s">
        <v>151</v>
      </c>
      <c r="O6" s="146"/>
      <c r="P6" s="146"/>
      <c r="Q6" s="4" t="s">
        <v>152</v>
      </c>
      <c r="R6" s="4" t="s">
        <v>153</v>
      </c>
      <c r="S6" s="149"/>
    </row>
    <row r="7" spans="1:19" ht="20.25" customHeight="1" thickBot="1">
      <c r="A7" s="138"/>
      <c r="B7" s="132"/>
      <c r="C7" s="51" t="s">
        <v>154</v>
      </c>
      <c r="D7" s="51" t="s">
        <v>155</v>
      </c>
      <c r="E7" s="51" t="s">
        <v>156</v>
      </c>
      <c r="F7" s="51" t="s">
        <v>157</v>
      </c>
      <c r="G7" s="51" t="s">
        <v>158</v>
      </c>
      <c r="H7" s="51" t="s">
        <v>159</v>
      </c>
      <c r="I7" s="51" t="s">
        <v>160</v>
      </c>
      <c r="J7" s="51" t="s">
        <v>161</v>
      </c>
      <c r="K7" s="51" t="s">
        <v>162</v>
      </c>
      <c r="L7" s="52" t="s">
        <v>163</v>
      </c>
      <c r="M7" s="52" t="s">
        <v>222</v>
      </c>
      <c r="N7" s="53" t="s">
        <v>164</v>
      </c>
      <c r="O7" s="147"/>
      <c r="P7" s="147"/>
      <c r="Q7" s="54" t="s">
        <v>165</v>
      </c>
      <c r="R7" s="54" t="s">
        <v>166</v>
      </c>
      <c r="S7" s="150"/>
    </row>
    <row r="8" spans="1:20" ht="20.25" customHeight="1">
      <c r="A8" s="151" t="s">
        <v>167</v>
      </c>
      <c r="B8" s="5" t="s">
        <v>168</v>
      </c>
      <c r="C8" s="84">
        <f aca="true" t="shared" si="0" ref="C8:S8">SUM(C11,C14,C17,C20,C23,C26,C29,C32)</f>
        <v>111</v>
      </c>
      <c r="D8" s="84">
        <f t="shared" si="0"/>
        <v>123</v>
      </c>
      <c r="E8" s="84">
        <f t="shared" si="0"/>
        <v>58</v>
      </c>
      <c r="F8" s="84">
        <f t="shared" si="0"/>
        <v>15</v>
      </c>
      <c r="G8" s="84">
        <f t="shared" si="0"/>
        <v>41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348</v>
      </c>
      <c r="O8" s="84">
        <f t="shared" si="0"/>
        <v>0</v>
      </c>
      <c r="P8" s="84">
        <f t="shared" si="0"/>
        <v>50</v>
      </c>
      <c r="Q8" s="84">
        <f t="shared" si="0"/>
        <v>188</v>
      </c>
      <c r="R8" s="84">
        <f t="shared" si="0"/>
        <v>210</v>
      </c>
      <c r="S8" s="103">
        <f t="shared" si="0"/>
        <v>398</v>
      </c>
      <c r="T8">
        <f>IF(AND(NOT((N8+O8+P8)=S8),NOT((Q8+R8)=S8)),"產地及抽樣地點有錯",IF((NOT((N8+O8+P8)=S8)),"產地資料有錯",(IF(NOT((Q8+R8)=S8),"抽樣地點有錯",""))))</f>
      </c>
    </row>
    <row r="9" spans="1:20" ht="20.25" customHeight="1">
      <c r="A9" s="152"/>
      <c r="B9" s="8" t="s">
        <v>169</v>
      </c>
      <c r="C9" s="9">
        <f aca="true" t="shared" si="1" ref="C9:S9">SUM(C12,C15,C18,C21,C24,C27,C30,C33)</f>
        <v>8</v>
      </c>
      <c r="D9" s="9">
        <f t="shared" si="1"/>
        <v>11</v>
      </c>
      <c r="E9" s="9">
        <f t="shared" si="1"/>
        <v>7</v>
      </c>
      <c r="F9" s="9">
        <f t="shared" si="1"/>
        <v>1</v>
      </c>
      <c r="G9" s="9">
        <f t="shared" si="1"/>
        <v>4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31</v>
      </c>
      <c r="O9" s="9">
        <f t="shared" si="1"/>
        <v>0</v>
      </c>
      <c r="P9" s="9">
        <f t="shared" si="1"/>
        <v>8</v>
      </c>
      <c r="Q9" s="9">
        <f t="shared" si="1"/>
        <v>15</v>
      </c>
      <c r="R9" s="9">
        <f t="shared" si="1"/>
        <v>24</v>
      </c>
      <c r="S9" s="10">
        <f t="shared" si="1"/>
        <v>39</v>
      </c>
      <c r="T9">
        <f>IF(AND(NOT((N9+O9+P9)=S9),NOT((Q9+R9)=S9)),"產地及抽樣地點有錯",IF((NOT((N9+O9+P9)=S9)),"產地資料有錯",(IF(NOT((Q9+R9)=S9),"抽樣地點有錯",""))))</f>
      </c>
    </row>
    <row r="10" spans="1:19" ht="20.25" customHeight="1" thickBot="1">
      <c r="A10" s="153"/>
      <c r="B10" s="11" t="s">
        <v>170</v>
      </c>
      <c r="C10" s="12">
        <f aca="true" t="shared" si="2" ref="C10:S10">IF(AND(C8=0,C9=0),"-",C9/C8*100)</f>
        <v>7.207207207207207</v>
      </c>
      <c r="D10" s="12">
        <f t="shared" si="2"/>
        <v>8.94308943089431</v>
      </c>
      <c r="E10" s="12">
        <f t="shared" si="2"/>
        <v>12.068965517241379</v>
      </c>
      <c r="F10" s="12">
        <f t="shared" si="2"/>
        <v>6.666666666666667</v>
      </c>
      <c r="G10" s="12">
        <f t="shared" si="2"/>
        <v>9.75609756097561</v>
      </c>
      <c r="H10" s="12" t="str">
        <f t="shared" si="2"/>
        <v>-</v>
      </c>
      <c r="I10" s="12" t="str">
        <f t="shared" si="2"/>
        <v>-</v>
      </c>
      <c r="J10" s="12" t="str">
        <f t="shared" si="2"/>
        <v>-</v>
      </c>
      <c r="K10" s="12" t="str">
        <f t="shared" si="2"/>
        <v>-</v>
      </c>
      <c r="L10" s="12" t="str">
        <f t="shared" si="2"/>
        <v>-</v>
      </c>
      <c r="M10" s="12" t="str">
        <f t="shared" si="2"/>
        <v>-</v>
      </c>
      <c r="N10" s="12">
        <f t="shared" si="2"/>
        <v>8.908045977011495</v>
      </c>
      <c r="O10" s="12" t="str">
        <f t="shared" si="2"/>
        <v>-</v>
      </c>
      <c r="P10" s="12">
        <f t="shared" si="2"/>
        <v>16</v>
      </c>
      <c r="Q10" s="12">
        <f t="shared" si="2"/>
        <v>7.9787234042553195</v>
      </c>
      <c r="R10" s="12">
        <f t="shared" si="2"/>
        <v>11.428571428571429</v>
      </c>
      <c r="S10" s="13">
        <f t="shared" si="2"/>
        <v>9.798994974874372</v>
      </c>
    </row>
    <row r="11" spans="1:19" ht="20.25" customHeight="1">
      <c r="A11" s="178" t="s">
        <v>300</v>
      </c>
      <c r="B11" s="55" t="s">
        <v>168</v>
      </c>
      <c r="C11" s="56">
        <v>62</v>
      </c>
      <c r="D11" s="56">
        <v>70</v>
      </c>
      <c r="E11" s="56">
        <v>26</v>
      </c>
      <c r="F11" s="56">
        <v>8</v>
      </c>
      <c r="G11" s="56">
        <v>13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f>SUM(C11:M11)</f>
        <v>179</v>
      </c>
      <c r="O11" s="57">
        <v>0</v>
      </c>
      <c r="P11" s="57">
        <v>21</v>
      </c>
      <c r="Q11" s="56">
        <v>103</v>
      </c>
      <c r="R11" s="58">
        <v>97</v>
      </c>
      <c r="S11" s="87">
        <f>N11+P11+O11</f>
        <v>200</v>
      </c>
    </row>
    <row r="12" spans="1:20" ht="20.25" customHeight="1">
      <c r="A12" s="179"/>
      <c r="B12" s="60" t="s">
        <v>169</v>
      </c>
      <c r="C12" s="61">
        <v>7</v>
      </c>
      <c r="D12" s="61">
        <v>9</v>
      </c>
      <c r="E12" s="61">
        <v>7</v>
      </c>
      <c r="F12" s="61">
        <v>1</v>
      </c>
      <c r="G12" s="61">
        <v>3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>SUM(C12:M12)</f>
        <v>27</v>
      </c>
      <c r="O12" s="62">
        <v>0</v>
      </c>
      <c r="P12" s="62">
        <v>2</v>
      </c>
      <c r="Q12" s="61">
        <v>14</v>
      </c>
      <c r="R12" s="63">
        <v>15</v>
      </c>
      <c r="S12" s="88">
        <f>N12+P12+O12</f>
        <v>29</v>
      </c>
      <c r="T12">
        <f>IF(AND(NOT((N12+O12+P12)=S12),NOT((Q12+R12)=S12)),"產地及抽樣地點有錯",IF((NOT((N12+O12+P12)=S12)),"產地資料有錯",(IF(NOT((Q12+R12)=S12),"抽樣地點有錯",""))))</f>
      </c>
    </row>
    <row r="13" spans="1:21" ht="20.25" customHeight="1" thickBot="1">
      <c r="A13" s="180"/>
      <c r="B13" s="65" t="s">
        <v>170</v>
      </c>
      <c r="C13" s="66">
        <f aca="true" t="shared" si="3" ref="C13:S13">IF(AND(C11=0,C12=0),"-",C12/C11*100)</f>
        <v>11.29032258064516</v>
      </c>
      <c r="D13" s="66">
        <f t="shared" si="3"/>
        <v>12.857142857142856</v>
      </c>
      <c r="E13" s="67">
        <f t="shared" si="3"/>
        <v>26.923076923076923</v>
      </c>
      <c r="F13" s="68">
        <f t="shared" si="3"/>
        <v>12.5</v>
      </c>
      <c r="G13" s="67">
        <f t="shared" si="3"/>
        <v>23.076923076923077</v>
      </c>
      <c r="H13" s="67" t="str">
        <f t="shared" si="3"/>
        <v>-</v>
      </c>
      <c r="I13" s="67" t="str">
        <f t="shared" si="3"/>
        <v>-</v>
      </c>
      <c r="J13" s="67" t="str">
        <f t="shared" si="3"/>
        <v>-</v>
      </c>
      <c r="K13" s="67" t="str">
        <f t="shared" si="3"/>
        <v>-</v>
      </c>
      <c r="L13" s="68" t="str">
        <f t="shared" si="3"/>
        <v>-</v>
      </c>
      <c r="M13" s="68" t="str">
        <f t="shared" si="3"/>
        <v>-</v>
      </c>
      <c r="N13" s="69">
        <f t="shared" si="3"/>
        <v>15.083798882681565</v>
      </c>
      <c r="O13" s="69" t="str">
        <f t="shared" si="3"/>
        <v>-</v>
      </c>
      <c r="P13" s="69">
        <f t="shared" si="3"/>
        <v>9.523809523809524</v>
      </c>
      <c r="Q13" s="67">
        <f t="shared" si="3"/>
        <v>13.592233009708737</v>
      </c>
      <c r="R13" s="70">
        <f t="shared" si="3"/>
        <v>15.463917525773196</v>
      </c>
      <c r="S13" s="71">
        <f t="shared" si="3"/>
        <v>14.499999999999998</v>
      </c>
      <c r="U13" s="77"/>
    </row>
    <row r="14" spans="1:20" ht="20.25" customHeight="1">
      <c r="A14" s="178" t="s">
        <v>301</v>
      </c>
      <c r="B14" s="55" t="s">
        <v>168</v>
      </c>
      <c r="C14" s="56">
        <v>4</v>
      </c>
      <c r="D14" s="56">
        <v>7</v>
      </c>
      <c r="E14" s="56">
        <v>9</v>
      </c>
      <c r="F14" s="56">
        <v>1</v>
      </c>
      <c r="G14" s="56">
        <v>3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f>SUM(C14:M14)</f>
        <v>24</v>
      </c>
      <c r="O14" s="57">
        <v>0</v>
      </c>
      <c r="P14" s="57">
        <v>4</v>
      </c>
      <c r="Q14" s="56">
        <v>11</v>
      </c>
      <c r="R14" s="58">
        <v>17</v>
      </c>
      <c r="S14" s="59">
        <v>28</v>
      </c>
      <c r="T14">
        <f>IF(AND(NOT((N14+O14+P14)=S14),NOT((Q14+R14)=S14)),"產地及抽樣地點有錯",IF((NOT((N14+O14+P14)=S14)),"產地資料有錯",(IF(NOT((Q14+R14)=S14),"抽樣地點有錯",""))))</f>
      </c>
    </row>
    <row r="15" spans="1:20" ht="20.25" customHeight="1">
      <c r="A15" s="179"/>
      <c r="B15" s="60" t="s">
        <v>169</v>
      </c>
      <c r="C15" s="61">
        <v>0</v>
      </c>
      <c r="D15" s="61">
        <v>0</v>
      </c>
      <c r="E15" s="61">
        <v>0</v>
      </c>
      <c r="F15" s="61">
        <v>0</v>
      </c>
      <c r="G15" s="61">
        <v>1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f>SUM(C15:M15)</f>
        <v>1</v>
      </c>
      <c r="O15" s="62">
        <v>0</v>
      </c>
      <c r="P15" s="62">
        <v>1</v>
      </c>
      <c r="Q15" s="61">
        <v>1</v>
      </c>
      <c r="R15" s="63">
        <v>1</v>
      </c>
      <c r="S15" s="64">
        <v>2</v>
      </c>
      <c r="T15">
        <f>IF(AND(NOT((N15+O15+P15)=S15),NOT((Q15+R15)=S15)),"產地及抽樣地點有錯",IF((NOT((N15+O15+P15)=S15)),"產地資料有錯",(IF(NOT((Q15+R15)=S15),"抽樣地點有錯",""))))</f>
      </c>
    </row>
    <row r="16" spans="1:19" ht="20.25" customHeight="1" thickBot="1">
      <c r="A16" s="180"/>
      <c r="B16" s="65" t="s">
        <v>170</v>
      </c>
      <c r="C16" s="66">
        <f aca="true" t="shared" si="4" ref="C16:S16">IF(AND(C14=0,C15=0),"-",C15/C14*100)</f>
        <v>0</v>
      </c>
      <c r="D16" s="66">
        <f t="shared" si="4"/>
        <v>0</v>
      </c>
      <c r="E16" s="67">
        <f t="shared" si="4"/>
        <v>0</v>
      </c>
      <c r="F16" s="68">
        <f t="shared" si="4"/>
        <v>0</v>
      </c>
      <c r="G16" s="67">
        <f t="shared" si="4"/>
        <v>33.33333333333333</v>
      </c>
      <c r="H16" s="67" t="str">
        <f t="shared" si="4"/>
        <v>-</v>
      </c>
      <c r="I16" s="67" t="str">
        <f t="shared" si="4"/>
        <v>-</v>
      </c>
      <c r="J16" s="67" t="str">
        <f t="shared" si="4"/>
        <v>-</v>
      </c>
      <c r="K16" s="67" t="str">
        <f t="shared" si="4"/>
        <v>-</v>
      </c>
      <c r="L16" s="68" t="str">
        <f t="shared" si="4"/>
        <v>-</v>
      </c>
      <c r="M16" s="68" t="str">
        <f t="shared" si="4"/>
        <v>-</v>
      </c>
      <c r="N16" s="69">
        <f t="shared" si="4"/>
        <v>4.166666666666666</v>
      </c>
      <c r="O16" s="69" t="str">
        <f t="shared" si="4"/>
        <v>-</v>
      </c>
      <c r="P16" s="69">
        <f t="shared" si="4"/>
        <v>25</v>
      </c>
      <c r="Q16" s="67">
        <f t="shared" si="4"/>
        <v>9.090909090909092</v>
      </c>
      <c r="R16" s="70">
        <f t="shared" si="4"/>
        <v>5.88235294117647</v>
      </c>
      <c r="S16" s="71">
        <f t="shared" si="4"/>
        <v>7.142857142857142</v>
      </c>
    </row>
    <row r="17" spans="1:20" ht="20.25" customHeight="1">
      <c r="A17" s="178" t="s">
        <v>294</v>
      </c>
      <c r="B17" s="55" t="s">
        <v>168</v>
      </c>
      <c r="C17" s="56">
        <v>5</v>
      </c>
      <c r="D17" s="56">
        <v>8</v>
      </c>
      <c r="E17" s="56">
        <v>2</v>
      </c>
      <c r="F17" s="56">
        <v>2</v>
      </c>
      <c r="G17" s="56">
        <v>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f>SUM(C17:M17)</f>
        <v>24</v>
      </c>
      <c r="O17" s="57">
        <v>0</v>
      </c>
      <c r="P17" s="57">
        <v>4</v>
      </c>
      <c r="Q17" s="56">
        <v>10</v>
      </c>
      <c r="R17" s="58">
        <v>18</v>
      </c>
      <c r="S17" s="59">
        <v>28</v>
      </c>
      <c r="T17">
        <f>IF(AND(NOT((N17+O17+P17)=S17),NOT((Q17+R17)=S17)),"產地及抽樣地點有錯",IF((NOT((N17+O17+P17)=S17)),"產地資料有錯",(IF(NOT((Q17+R17)=S17),"抽樣地點有錯",""))))</f>
      </c>
    </row>
    <row r="18" spans="1:20" ht="20.25" customHeight="1">
      <c r="A18" s="179"/>
      <c r="B18" s="60" t="s">
        <v>169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>SUM(C18:M18)</f>
        <v>0</v>
      </c>
      <c r="O18" s="62">
        <v>0</v>
      </c>
      <c r="P18" s="62">
        <v>2</v>
      </c>
      <c r="Q18" s="61">
        <v>0</v>
      </c>
      <c r="R18" s="63">
        <v>2</v>
      </c>
      <c r="S18" s="64">
        <v>2</v>
      </c>
      <c r="T18">
        <f>IF(AND(NOT((N18+O18+P18)=S18),NOT((Q18+R18)=S18)),"產地及抽樣地點有錯",IF((NOT((N18+O18+P18)=S18)),"產地資料有錯",(IF(NOT((Q18+R18)=S18),"抽樣地點有錯",""))))</f>
      </c>
    </row>
    <row r="19" spans="1:19" ht="20.25" customHeight="1" thickBot="1">
      <c r="A19" s="180"/>
      <c r="B19" s="65" t="s">
        <v>170</v>
      </c>
      <c r="C19" s="66">
        <f aca="true" t="shared" si="5" ref="C19:S19">IF(AND(C17=0,C18=0),"-",C18/C17*100)</f>
        <v>0</v>
      </c>
      <c r="D19" s="66">
        <f t="shared" si="5"/>
        <v>0</v>
      </c>
      <c r="E19" s="67">
        <f t="shared" si="5"/>
        <v>0</v>
      </c>
      <c r="F19" s="68">
        <f t="shared" si="5"/>
        <v>0</v>
      </c>
      <c r="G19" s="67">
        <f t="shared" si="5"/>
        <v>0</v>
      </c>
      <c r="H19" s="67" t="str">
        <f t="shared" si="5"/>
        <v>-</v>
      </c>
      <c r="I19" s="67" t="str">
        <f t="shared" si="5"/>
        <v>-</v>
      </c>
      <c r="J19" s="67" t="str">
        <f t="shared" si="5"/>
        <v>-</v>
      </c>
      <c r="K19" s="67" t="str">
        <f t="shared" si="5"/>
        <v>-</v>
      </c>
      <c r="L19" s="68" t="str">
        <f t="shared" si="5"/>
        <v>-</v>
      </c>
      <c r="M19" s="68" t="str">
        <f t="shared" si="5"/>
        <v>-</v>
      </c>
      <c r="N19" s="69">
        <f t="shared" si="5"/>
        <v>0</v>
      </c>
      <c r="O19" s="69" t="str">
        <f t="shared" si="5"/>
        <v>-</v>
      </c>
      <c r="P19" s="69">
        <f t="shared" si="5"/>
        <v>50</v>
      </c>
      <c r="Q19" s="67">
        <f t="shared" si="5"/>
        <v>0</v>
      </c>
      <c r="R19" s="70">
        <f t="shared" si="5"/>
        <v>11.11111111111111</v>
      </c>
      <c r="S19" s="71">
        <f t="shared" si="5"/>
        <v>7.142857142857142</v>
      </c>
    </row>
    <row r="20" spans="1:20" ht="20.25" customHeight="1">
      <c r="A20" s="178" t="s">
        <v>295</v>
      </c>
      <c r="B20" s="55" t="s">
        <v>168</v>
      </c>
      <c r="C20" s="56">
        <v>10</v>
      </c>
      <c r="D20" s="56">
        <v>6</v>
      </c>
      <c r="E20" s="56">
        <v>3</v>
      </c>
      <c r="F20" s="56">
        <v>0</v>
      </c>
      <c r="G20" s="56">
        <v>6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f>SUM(C20:M20)</f>
        <v>25</v>
      </c>
      <c r="O20" s="57">
        <v>0</v>
      </c>
      <c r="P20" s="57">
        <v>4</v>
      </c>
      <c r="Q20" s="56">
        <v>15</v>
      </c>
      <c r="R20" s="58">
        <v>14</v>
      </c>
      <c r="S20" s="59">
        <v>29</v>
      </c>
      <c r="T20">
        <f>IF(AND(NOT((N20+O20+P20)=S20),NOT((Q20+R20)=S20)),"產地及抽樣地點有錯",IF((NOT((N20+O20+P20)=S20)),"產地資料有錯",(IF(NOT((Q20+R20)=S20),"抽樣地點有錯",""))))</f>
      </c>
    </row>
    <row r="21" spans="1:20" ht="20.25" customHeight="1">
      <c r="A21" s="179"/>
      <c r="B21" s="60" t="s">
        <v>169</v>
      </c>
      <c r="C21" s="61">
        <v>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f>SUM(C21:M21)</f>
        <v>1</v>
      </c>
      <c r="O21" s="62">
        <v>0</v>
      </c>
      <c r="P21" s="62">
        <v>0</v>
      </c>
      <c r="Q21" s="61">
        <v>0</v>
      </c>
      <c r="R21" s="63">
        <v>1</v>
      </c>
      <c r="S21" s="64">
        <v>1</v>
      </c>
      <c r="T21">
        <f>IF(AND(NOT((N21+O21+P21)=S21),NOT((Q21+R21)=S21)),"產地及抽樣地點有錯",IF((NOT((N21+O21+P21)=S21)),"產地資料有錯",(IF(NOT((Q21+R21)=S21),"抽樣地點有錯",""))))</f>
      </c>
    </row>
    <row r="22" spans="1:19" ht="20.25" customHeight="1" thickBot="1">
      <c r="A22" s="180"/>
      <c r="B22" s="65" t="s">
        <v>170</v>
      </c>
      <c r="C22" s="66">
        <f aca="true" t="shared" si="6" ref="C22:S22">IF(AND(C20=0,C21=0),"-",C21/C20*100)</f>
        <v>10</v>
      </c>
      <c r="D22" s="66">
        <f t="shared" si="6"/>
        <v>0</v>
      </c>
      <c r="E22" s="67">
        <f t="shared" si="6"/>
        <v>0</v>
      </c>
      <c r="F22" s="68" t="str">
        <f t="shared" si="6"/>
        <v>-</v>
      </c>
      <c r="G22" s="67">
        <f t="shared" si="6"/>
        <v>0</v>
      </c>
      <c r="H22" s="67" t="str">
        <f t="shared" si="6"/>
        <v>-</v>
      </c>
      <c r="I22" s="67" t="str">
        <f t="shared" si="6"/>
        <v>-</v>
      </c>
      <c r="J22" s="67" t="str">
        <f t="shared" si="6"/>
        <v>-</v>
      </c>
      <c r="K22" s="67" t="str">
        <f t="shared" si="6"/>
        <v>-</v>
      </c>
      <c r="L22" s="68" t="str">
        <f t="shared" si="6"/>
        <v>-</v>
      </c>
      <c r="M22" s="68" t="str">
        <f t="shared" si="6"/>
        <v>-</v>
      </c>
      <c r="N22" s="69">
        <f t="shared" si="6"/>
        <v>4</v>
      </c>
      <c r="O22" s="69" t="str">
        <f t="shared" si="6"/>
        <v>-</v>
      </c>
      <c r="P22" s="69">
        <f t="shared" si="6"/>
        <v>0</v>
      </c>
      <c r="Q22" s="67">
        <f t="shared" si="6"/>
        <v>0</v>
      </c>
      <c r="R22" s="70">
        <f t="shared" si="6"/>
        <v>7.142857142857142</v>
      </c>
      <c r="S22" s="71">
        <f t="shared" si="6"/>
        <v>3.4482758620689653</v>
      </c>
    </row>
    <row r="23" spans="1:20" ht="20.25" customHeight="1">
      <c r="A23" s="178" t="s">
        <v>296</v>
      </c>
      <c r="B23" s="55" t="s">
        <v>168</v>
      </c>
      <c r="C23" s="56">
        <v>4</v>
      </c>
      <c r="D23" s="56">
        <v>3</v>
      </c>
      <c r="E23" s="56">
        <v>5</v>
      </c>
      <c r="F23" s="56">
        <v>1</v>
      </c>
      <c r="G23" s="56">
        <v>3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f>SUM(C23:M23)</f>
        <v>16</v>
      </c>
      <c r="O23" s="57">
        <v>0</v>
      </c>
      <c r="P23" s="57">
        <v>9</v>
      </c>
      <c r="Q23" s="56">
        <v>7</v>
      </c>
      <c r="R23" s="58">
        <v>18</v>
      </c>
      <c r="S23" s="59">
        <v>25</v>
      </c>
      <c r="T23">
        <f>IF(AND(NOT((N23+O23+P23)=S23),NOT((Q23+R23)=S23)),"產地及抽樣地點有錯",IF((NOT((N23+O23+P23)=S23)),"產地資料有錯",(IF(NOT((Q23+R23)=S23),"抽樣地點有錯",""))))</f>
      </c>
    </row>
    <row r="24" spans="1:20" ht="20.25" customHeight="1">
      <c r="A24" s="179"/>
      <c r="B24" s="60" t="s">
        <v>169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f>SUM(C24:M24)</f>
        <v>0</v>
      </c>
      <c r="O24" s="61">
        <v>0</v>
      </c>
      <c r="P24" s="61">
        <v>1</v>
      </c>
      <c r="Q24" s="61">
        <v>0</v>
      </c>
      <c r="R24" s="61">
        <v>1</v>
      </c>
      <c r="S24" s="64">
        <v>1</v>
      </c>
      <c r="T24">
        <f>IF(AND(NOT((N24+O24+P24)=S24),NOT((Q24+R24)=S24)),"產地及抽樣地點有錯",IF((NOT((N24+O24+P24)=S24)),"產地資料有錯",(IF(NOT((Q24+R24)=S24),"抽樣地點有錯",""))))</f>
      </c>
    </row>
    <row r="25" spans="1:19" ht="20.25" customHeight="1" thickBot="1">
      <c r="A25" s="180"/>
      <c r="B25" s="65" t="s">
        <v>170</v>
      </c>
      <c r="C25" s="66">
        <f aca="true" t="shared" si="7" ref="C25:S25">IF(AND(C23=0,C24=0),"-",C24/C23*100)</f>
        <v>0</v>
      </c>
      <c r="D25" s="66">
        <f t="shared" si="7"/>
        <v>0</v>
      </c>
      <c r="E25" s="67">
        <f t="shared" si="7"/>
        <v>0</v>
      </c>
      <c r="F25" s="68">
        <f t="shared" si="7"/>
        <v>0</v>
      </c>
      <c r="G25" s="67">
        <f t="shared" si="7"/>
        <v>0</v>
      </c>
      <c r="H25" s="67" t="str">
        <f t="shared" si="7"/>
        <v>-</v>
      </c>
      <c r="I25" s="67" t="str">
        <f t="shared" si="7"/>
        <v>-</v>
      </c>
      <c r="J25" s="67" t="str">
        <f t="shared" si="7"/>
        <v>-</v>
      </c>
      <c r="K25" s="67" t="str">
        <f t="shared" si="7"/>
        <v>-</v>
      </c>
      <c r="L25" s="68" t="str">
        <f t="shared" si="7"/>
        <v>-</v>
      </c>
      <c r="M25" s="68" t="str">
        <f t="shared" si="7"/>
        <v>-</v>
      </c>
      <c r="N25" s="69">
        <f t="shared" si="7"/>
        <v>0</v>
      </c>
      <c r="O25" s="69" t="str">
        <f t="shared" si="7"/>
        <v>-</v>
      </c>
      <c r="P25" s="69">
        <f t="shared" si="7"/>
        <v>11.11111111111111</v>
      </c>
      <c r="Q25" s="67">
        <f t="shared" si="7"/>
        <v>0</v>
      </c>
      <c r="R25" s="70">
        <f t="shared" si="7"/>
        <v>5.555555555555555</v>
      </c>
      <c r="S25" s="71">
        <f t="shared" si="7"/>
        <v>4</v>
      </c>
    </row>
    <row r="26" spans="1:20" ht="20.25" customHeight="1">
      <c r="A26" s="178" t="s">
        <v>297</v>
      </c>
      <c r="B26" s="55" t="s">
        <v>168</v>
      </c>
      <c r="C26" s="56">
        <v>10</v>
      </c>
      <c r="D26" s="56">
        <v>10</v>
      </c>
      <c r="E26" s="56">
        <v>3</v>
      </c>
      <c r="F26" s="56">
        <v>1</v>
      </c>
      <c r="G26" s="56">
        <v>2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f>SUM(C26:M26)</f>
        <v>26</v>
      </c>
      <c r="O26" s="57">
        <v>0</v>
      </c>
      <c r="P26" s="57">
        <v>2</v>
      </c>
      <c r="Q26" s="56">
        <v>12</v>
      </c>
      <c r="R26" s="58">
        <v>16</v>
      </c>
      <c r="S26" s="59">
        <v>28</v>
      </c>
      <c r="T26">
        <f>IF(AND(NOT((N26+O26+P26)=S26),NOT((Q26+R26)=S26)),"產地及抽樣地點有錯",IF((NOT((N26+O26+P26)=S26)),"產地資料有錯",(IF(NOT((Q26+R26)=S26),"抽樣地點有錯",""))))</f>
      </c>
    </row>
    <row r="27" spans="1:20" ht="20.25" customHeight="1">
      <c r="A27" s="179"/>
      <c r="B27" s="60" t="s">
        <v>169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f>SUM(C27:M27)</f>
        <v>0</v>
      </c>
      <c r="O27" s="62">
        <v>0</v>
      </c>
      <c r="P27" s="62">
        <v>0</v>
      </c>
      <c r="Q27" s="61">
        <v>0</v>
      </c>
      <c r="R27" s="63">
        <v>0</v>
      </c>
      <c r="S27" s="64">
        <v>0</v>
      </c>
      <c r="T27">
        <f>IF(AND(NOT((N27+O27+P27)=S27),NOT((Q27+R27)=S27)),"產地及抽樣地點有錯",IF((NOT((N27+O27+P27)=S27)),"產地資料有錯",(IF(NOT((Q27+R27)=S27),"抽樣地點有錯",""))))</f>
      </c>
    </row>
    <row r="28" spans="1:19" ht="20.25" customHeight="1" thickBot="1">
      <c r="A28" s="180"/>
      <c r="B28" s="65" t="s">
        <v>170</v>
      </c>
      <c r="C28" s="66">
        <f aca="true" t="shared" si="8" ref="C28:S28">IF(AND(C26=0,C27=0),"-",C27/C26*100)</f>
        <v>0</v>
      </c>
      <c r="D28" s="66">
        <f t="shared" si="8"/>
        <v>0</v>
      </c>
      <c r="E28" s="67">
        <f t="shared" si="8"/>
        <v>0</v>
      </c>
      <c r="F28" s="68">
        <f t="shared" si="8"/>
        <v>0</v>
      </c>
      <c r="G28" s="67">
        <f t="shared" si="8"/>
        <v>0</v>
      </c>
      <c r="H28" s="67" t="str">
        <f t="shared" si="8"/>
        <v>-</v>
      </c>
      <c r="I28" s="67" t="str">
        <f t="shared" si="8"/>
        <v>-</v>
      </c>
      <c r="J28" s="67" t="str">
        <f t="shared" si="8"/>
        <v>-</v>
      </c>
      <c r="K28" s="67" t="str">
        <f t="shared" si="8"/>
        <v>-</v>
      </c>
      <c r="L28" s="68" t="str">
        <f t="shared" si="8"/>
        <v>-</v>
      </c>
      <c r="M28" s="68" t="str">
        <f t="shared" si="8"/>
        <v>-</v>
      </c>
      <c r="N28" s="69">
        <f t="shared" si="8"/>
        <v>0</v>
      </c>
      <c r="O28" s="69" t="str">
        <f t="shared" si="8"/>
        <v>-</v>
      </c>
      <c r="P28" s="69">
        <f t="shared" si="8"/>
        <v>0</v>
      </c>
      <c r="Q28" s="67">
        <f t="shared" si="8"/>
        <v>0</v>
      </c>
      <c r="R28" s="70">
        <f t="shared" si="8"/>
        <v>0</v>
      </c>
      <c r="S28" s="71">
        <f t="shared" si="8"/>
        <v>0</v>
      </c>
    </row>
    <row r="29" spans="1:20" ht="20.25" customHeight="1">
      <c r="A29" s="178" t="s">
        <v>298</v>
      </c>
      <c r="B29" s="55" t="s">
        <v>168</v>
      </c>
      <c r="C29" s="56">
        <v>5</v>
      </c>
      <c r="D29" s="56">
        <v>6</v>
      </c>
      <c r="E29" s="56">
        <v>4</v>
      </c>
      <c r="F29" s="56">
        <v>2</v>
      </c>
      <c r="G29" s="56">
        <v>7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56">
        <v>0</v>
      </c>
      <c r="N29" s="57">
        <f>SUM(C29:M29)</f>
        <v>24</v>
      </c>
      <c r="O29" s="57">
        <v>0</v>
      </c>
      <c r="P29" s="57">
        <v>4</v>
      </c>
      <c r="Q29" s="56">
        <v>12</v>
      </c>
      <c r="R29" s="58">
        <v>16</v>
      </c>
      <c r="S29" s="59">
        <v>28</v>
      </c>
      <c r="T29">
        <f>IF(AND(NOT((N29+O29+P29)=S29),NOT((Q29+R29)=S29)),"產地及抽樣地點有錯",IF((NOT((N29+O29+P29)=S29)),"產地資料有錯",(IF(NOT((Q29+R29)=S29),"抽樣地點有錯",""))))</f>
      </c>
    </row>
    <row r="30" spans="1:20" ht="20.25" customHeight="1">
      <c r="A30" s="179"/>
      <c r="B30" s="60" t="s">
        <v>169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f>SUM(C30:M30)</f>
        <v>0</v>
      </c>
      <c r="O30" s="62">
        <v>0</v>
      </c>
      <c r="P30" s="62">
        <v>2</v>
      </c>
      <c r="Q30" s="61">
        <v>0</v>
      </c>
      <c r="R30" s="63">
        <v>2</v>
      </c>
      <c r="S30" s="64">
        <v>2</v>
      </c>
      <c r="T30">
        <f>IF(AND(NOT((N30+O30+P30)=S30),NOT((Q30+R30)=S30)),"產地及抽樣地點有錯",IF((NOT((N30+O30+P30)=S30)),"產地資料有錯",(IF(NOT((Q30+R30)=S30),"抽樣地點有錯",""))))</f>
      </c>
    </row>
    <row r="31" spans="1:19" ht="20.25" customHeight="1" thickBot="1">
      <c r="A31" s="180"/>
      <c r="B31" s="65" t="s">
        <v>170</v>
      </c>
      <c r="C31" s="66">
        <f aca="true" t="shared" si="9" ref="C31:S31">IF(AND(C29=0,C30=0),"-",C30/C29*100)</f>
        <v>0</v>
      </c>
      <c r="D31" s="66">
        <f t="shared" si="9"/>
        <v>0</v>
      </c>
      <c r="E31" s="67">
        <f t="shared" si="9"/>
        <v>0</v>
      </c>
      <c r="F31" s="68">
        <f t="shared" si="9"/>
        <v>0</v>
      </c>
      <c r="G31" s="67">
        <f t="shared" si="9"/>
        <v>0</v>
      </c>
      <c r="H31" s="67" t="str">
        <f t="shared" si="9"/>
        <v>-</v>
      </c>
      <c r="I31" s="67" t="str">
        <f t="shared" si="9"/>
        <v>-</v>
      </c>
      <c r="J31" s="67" t="str">
        <f t="shared" si="9"/>
        <v>-</v>
      </c>
      <c r="K31" s="67" t="str">
        <f t="shared" si="9"/>
        <v>-</v>
      </c>
      <c r="L31" s="68" t="str">
        <f t="shared" si="9"/>
        <v>-</v>
      </c>
      <c r="M31" s="68" t="str">
        <f t="shared" si="9"/>
        <v>-</v>
      </c>
      <c r="N31" s="69">
        <f t="shared" si="9"/>
        <v>0</v>
      </c>
      <c r="O31" s="69" t="str">
        <f t="shared" si="9"/>
        <v>-</v>
      </c>
      <c r="P31" s="69">
        <f t="shared" si="9"/>
        <v>50</v>
      </c>
      <c r="Q31" s="67">
        <f t="shared" si="9"/>
        <v>0</v>
      </c>
      <c r="R31" s="70">
        <f t="shared" si="9"/>
        <v>12.5</v>
      </c>
      <c r="S31" s="71">
        <f t="shared" si="9"/>
        <v>7.142857142857142</v>
      </c>
    </row>
    <row r="32" spans="1:20" ht="20.25" customHeight="1">
      <c r="A32" s="178" t="s">
        <v>299</v>
      </c>
      <c r="B32" s="55" t="s">
        <v>168</v>
      </c>
      <c r="C32" s="56">
        <v>11</v>
      </c>
      <c r="D32" s="56">
        <v>13</v>
      </c>
      <c r="E32" s="56">
        <v>6</v>
      </c>
      <c r="F32" s="56">
        <v>0</v>
      </c>
      <c r="G32" s="56">
        <v>0</v>
      </c>
      <c r="H32" s="56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90">
        <f>SUM(C32:M32)</f>
        <v>30</v>
      </c>
      <c r="O32" s="89">
        <v>0</v>
      </c>
      <c r="P32" s="90">
        <v>2</v>
      </c>
      <c r="Q32" s="89">
        <v>18</v>
      </c>
      <c r="R32" s="102">
        <v>14</v>
      </c>
      <c r="S32" s="59">
        <v>32</v>
      </c>
      <c r="T32">
        <f>IF(AND(NOT((N32+O32+P32)=S32),NOT((Q32+R32)=S32)),"產地及抽樣地點有錯",IF((NOT((N32+O32+P32)=S32)),"產地資料有錯",(IF(NOT((Q32+R32)=S32),"抽樣地點有錯",""))))</f>
      </c>
    </row>
    <row r="33" spans="1:20" ht="20.25" customHeight="1">
      <c r="A33" s="179"/>
      <c r="B33" s="60" t="s">
        <v>169</v>
      </c>
      <c r="C33" s="61">
        <v>0</v>
      </c>
      <c r="D33" s="61">
        <v>2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2">
        <f>SUM(C33:M33)</f>
        <v>2</v>
      </c>
      <c r="O33" s="61">
        <v>0</v>
      </c>
      <c r="P33" s="61">
        <v>0</v>
      </c>
      <c r="Q33" s="61">
        <v>0</v>
      </c>
      <c r="R33" s="61">
        <v>2</v>
      </c>
      <c r="S33" s="64">
        <v>2</v>
      </c>
      <c r="T33">
        <f>IF(AND(NOT((N33+O33+P33)=S33),NOT((Q33+R33)=S33)),"產地及抽樣地點有錯",IF((NOT((N33+O33+P33)=S33)),"產地資料有錯",(IF(NOT((Q33+R33)=S33),"抽樣地點有錯",""))))</f>
      </c>
    </row>
    <row r="34" spans="1:19" ht="20.25" customHeight="1" thickBot="1">
      <c r="A34" s="180"/>
      <c r="B34" s="65" t="s">
        <v>170</v>
      </c>
      <c r="C34" s="66">
        <f aca="true" t="shared" si="10" ref="C34:S34">IF(AND(C32=0,C33=0),"-",C33/C32*100)</f>
        <v>0</v>
      </c>
      <c r="D34" s="66">
        <f t="shared" si="10"/>
        <v>15.384615384615385</v>
      </c>
      <c r="E34" s="67">
        <f t="shared" si="10"/>
        <v>0</v>
      </c>
      <c r="F34" s="68" t="str">
        <f t="shared" si="10"/>
        <v>-</v>
      </c>
      <c r="G34" s="67" t="str">
        <f t="shared" si="10"/>
        <v>-</v>
      </c>
      <c r="H34" s="67" t="str">
        <f t="shared" si="10"/>
        <v>-</v>
      </c>
      <c r="I34" s="67" t="str">
        <f t="shared" si="10"/>
        <v>-</v>
      </c>
      <c r="J34" s="67" t="str">
        <f t="shared" si="10"/>
        <v>-</v>
      </c>
      <c r="K34" s="67" t="str">
        <f t="shared" si="10"/>
        <v>-</v>
      </c>
      <c r="L34" s="68" t="str">
        <f t="shared" si="10"/>
        <v>-</v>
      </c>
      <c r="M34" s="68" t="str">
        <f t="shared" si="10"/>
        <v>-</v>
      </c>
      <c r="N34" s="69">
        <f t="shared" si="10"/>
        <v>6.666666666666667</v>
      </c>
      <c r="O34" s="69" t="str">
        <f t="shared" si="10"/>
        <v>-</v>
      </c>
      <c r="P34" s="69">
        <f t="shared" si="10"/>
        <v>0</v>
      </c>
      <c r="Q34" s="67">
        <f t="shared" si="10"/>
        <v>0</v>
      </c>
      <c r="R34" s="70">
        <f t="shared" si="10"/>
        <v>14.285714285714285</v>
      </c>
      <c r="S34" s="71">
        <f t="shared" si="10"/>
        <v>6.25</v>
      </c>
    </row>
    <row r="35" spans="1:21" ht="20.25" customHeight="1">
      <c r="A35" s="91"/>
      <c r="B35" s="91"/>
      <c r="C35" s="92"/>
      <c r="D35" s="92"/>
      <c r="E35" s="93"/>
      <c r="F35" s="94"/>
      <c r="G35" s="93"/>
      <c r="H35" s="93"/>
      <c r="I35" s="93"/>
      <c r="J35" s="93"/>
      <c r="K35" s="93"/>
      <c r="L35" s="94"/>
      <c r="M35" s="94"/>
      <c r="N35" s="95"/>
      <c r="O35" s="95"/>
      <c r="P35" s="95"/>
      <c r="Q35" s="93"/>
      <c r="R35" s="93"/>
      <c r="S35" s="93"/>
      <c r="T35" s="93"/>
      <c r="U35" s="96"/>
    </row>
    <row r="36" spans="1:16" ht="20.25" customHeight="1">
      <c r="A36" s="82" t="s">
        <v>333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20.25" customHeight="1">
      <c r="A37" t="s">
        <v>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20.25" customHeight="1">
      <c r="A38" s="72" t="s">
        <v>184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20.25" customHeight="1">
      <c r="A39" s="72" t="s">
        <v>185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ht="20.25" customHeight="1">
      <c r="A40" s="72" t="s">
        <v>186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 ht="20.25" customHeight="1">
      <c r="A41" s="72" t="s">
        <v>187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20.25" customHeight="1">
      <c r="A42" s="72" t="s">
        <v>188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ht="20.25" customHeight="1">
      <c r="A43" s="72" t="s">
        <v>189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ht="20.25" customHeight="1">
      <c r="A44" s="72" t="s">
        <v>190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20.25" customHeight="1">
      <c r="A45" s="72" t="s">
        <v>191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ht="20.25" customHeight="1">
      <c r="A46" s="72" t="s">
        <v>192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ht="20.25" customHeight="1">
      <c r="A47" s="72" t="s">
        <v>193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20.25" customHeight="1">
      <c r="A48" s="73" t="s">
        <v>226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ht="20.25" customHeight="1">
      <c r="A49" s="74" t="s">
        <v>302</v>
      </c>
    </row>
    <row r="50" ht="20.25" customHeight="1">
      <c r="A50" s="74" t="s">
        <v>303</v>
      </c>
    </row>
    <row r="51" spans="1:2" ht="20.25" customHeight="1">
      <c r="A51" s="75"/>
      <c r="B51" s="75"/>
    </row>
  </sheetData>
  <sheetProtection/>
  <mergeCells count="20">
    <mergeCell ref="A1:O1"/>
    <mergeCell ref="A2:O2"/>
    <mergeCell ref="A3:A7"/>
    <mergeCell ref="B3:B7"/>
    <mergeCell ref="A29:A31"/>
    <mergeCell ref="A32:A34"/>
    <mergeCell ref="A11:A13"/>
    <mergeCell ref="A14:A16"/>
    <mergeCell ref="A23:A25"/>
    <mergeCell ref="A26:A28"/>
    <mergeCell ref="A17:A19"/>
    <mergeCell ref="A20:A22"/>
    <mergeCell ref="A8:A10"/>
    <mergeCell ref="S3:S7"/>
    <mergeCell ref="C3:O3"/>
    <mergeCell ref="P3:P7"/>
    <mergeCell ref="C4:N4"/>
    <mergeCell ref="O4:O7"/>
    <mergeCell ref="Q3:R5"/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63"/>
  <sheetViews>
    <sheetView zoomScalePageLayoutView="0" workbookViewId="0" topLeftCell="A1">
      <pane xSplit="2" ySplit="10" topLeftCell="C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A48" sqref="A48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4.875" style="0" customWidth="1"/>
    <col min="20" max="20" width="14.625" style="0" customWidth="1"/>
  </cols>
  <sheetData>
    <row r="1" spans="1:19" ht="20.25" customHeight="1">
      <c r="A1" s="160" t="s">
        <v>237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97" t="s">
        <v>238</v>
      </c>
      <c r="Q1" s="97"/>
      <c r="R1" s="98"/>
      <c r="S1" s="98"/>
    </row>
    <row r="2" spans="1:19" ht="20.25" customHeight="1" thickBot="1">
      <c r="A2" s="139" t="s">
        <v>239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99" t="s">
        <v>240</v>
      </c>
      <c r="Q2" s="99"/>
      <c r="R2" s="98"/>
      <c r="S2" s="98"/>
    </row>
    <row r="3" spans="1:19" ht="20.25" customHeight="1">
      <c r="A3" s="136" t="s">
        <v>241</v>
      </c>
      <c r="B3" s="130" t="s">
        <v>242</v>
      </c>
      <c r="C3" s="142" t="s">
        <v>243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244</v>
      </c>
      <c r="Q3" s="168" t="s">
        <v>245</v>
      </c>
      <c r="R3" s="169"/>
      <c r="S3" s="148" t="s">
        <v>246</v>
      </c>
    </row>
    <row r="4" spans="1:19" ht="20.25" customHeight="1">
      <c r="A4" s="137"/>
      <c r="B4" s="131"/>
      <c r="C4" s="161" t="s">
        <v>247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4" t="s">
        <v>248</v>
      </c>
      <c r="P4" s="146"/>
      <c r="Q4" s="170"/>
      <c r="R4" s="171"/>
      <c r="S4" s="149"/>
    </row>
    <row r="5" spans="1:19" ht="20.25" customHeight="1">
      <c r="A5" s="137"/>
      <c r="B5" s="131"/>
      <c r="C5" s="165" t="s">
        <v>249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6"/>
      <c r="P5" s="146"/>
      <c r="Q5" s="172"/>
      <c r="R5" s="173"/>
      <c r="S5" s="149"/>
    </row>
    <row r="6" spans="1:19" ht="20.25" customHeight="1">
      <c r="A6" s="137"/>
      <c r="B6" s="131"/>
      <c r="C6" s="1" t="s">
        <v>0</v>
      </c>
      <c r="D6" s="1" t="s">
        <v>250</v>
      </c>
      <c r="E6" s="1" t="s">
        <v>251</v>
      </c>
      <c r="F6" s="1" t="s">
        <v>252</v>
      </c>
      <c r="G6" s="1" t="s">
        <v>253</v>
      </c>
      <c r="H6" s="1" t="s">
        <v>254</v>
      </c>
      <c r="I6" s="2" t="s">
        <v>255</v>
      </c>
      <c r="J6" s="1" t="s">
        <v>256</v>
      </c>
      <c r="K6" s="1" t="s">
        <v>257</v>
      </c>
      <c r="L6" s="2" t="s">
        <v>258</v>
      </c>
      <c r="M6" s="2" t="s">
        <v>259</v>
      </c>
      <c r="N6" s="3" t="s">
        <v>260</v>
      </c>
      <c r="O6" s="146"/>
      <c r="P6" s="146"/>
      <c r="Q6" s="4" t="s">
        <v>261</v>
      </c>
      <c r="R6" s="4" t="s">
        <v>262</v>
      </c>
      <c r="S6" s="149"/>
    </row>
    <row r="7" spans="1:19" ht="20.25" customHeight="1" thickBot="1">
      <c r="A7" s="138"/>
      <c r="B7" s="132"/>
      <c r="C7" s="51" t="s">
        <v>263</v>
      </c>
      <c r="D7" s="51" t="s">
        <v>264</v>
      </c>
      <c r="E7" s="51" t="s">
        <v>265</v>
      </c>
      <c r="F7" s="51" t="s">
        <v>266</v>
      </c>
      <c r="G7" s="51" t="s">
        <v>267</v>
      </c>
      <c r="H7" s="51" t="s">
        <v>268</v>
      </c>
      <c r="I7" s="51" t="s">
        <v>269</v>
      </c>
      <c r="J7" s="51" t="s">
        <v>270</v>
      </c>
      <c r="K7" s="51" t="s">
        <v>271</v>
      </c>
      <c r="L7" s="52" t="s">
        <v>272</v>
      </c>
      <c r="M7" s="52" t="s">
        <v>273</v>
      </c>
      <c r="N7" s="53" t="s">
        <v>274</v>
      </c>
      <c r="O7" s="147"/>
      <c r="P7" s="147"/>
      <c r="Q7" s="54" t="s">
        <v>275</v>
      </c>
      <c r="R7" s="54" t="s">
        <v>276</v>
      </c>
      <c r="S7" s="150"/>
    </row>
    <row r="8" spans="1:20" ht="20.25" customHeight="1">
      <c r="A8" s="151" t="s">
        <v>277</v>
      </c>
      <c r="B8" s="5" t="s">
        <v>278</v>
      </c>
      <c r="C8" s="84">
        <f aca="true" t="shared" si="0" ref="C8:S8">SUM(C11,C14,C17,C20,C23,C26,C29,C32,C35,C38,C41,C44)</f>
        <v>187</v>
      </c>
      <c r="D8" s="84">
        <f t="shared" si="0"/>
        <v>138</v>
      </c>
      <c r="E8" s="84">
        <f t="shared" si="0"/>
        <v>110</v>
      </c>
      <c r="F8" s="84">
        <f t="shared" si="0"/>
        <v>19</v>
      </c>
      <c r="G8" s="84">
        <f t="shared" si="0"/>
        <v>67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521</v>
      </c>
      <c r="O8" s="84">
        <f t="shared" si="0"/>
        <v>0</v>
      </c>
      <c r="P8" s="84">
        <f t="shared" si="0"/>
        <v>72</v>
      </c>
      <c r="Q8" s="84">
        <f t="shared" si="0"/>
        <v>226</v>
      </c>
      <c r="R8" s="84">
        <f t="shared" si="0"/>
        <v>367</v>
      </c>
      <c r="S8" s="85">
        <f t="shared" si="0"/>
        <v>593</v>
      </c>
      <c r="T8">
        <f>IF(AND(NOT((N8+O8+P8)=S8),NOT((Q8+R8)=S8)),"產地及抽樣地點有錯",IF((NOT((N8+O8+P8)=S8)),"產地資料有錯",(IF(NOT((Q8+R8)=S8),"抽樣地點有錯",""))))</f>
      </c>
    </row>
    <row r="9" spans="1:20" ht="20.25" customHeight="1">
      <c r="A9" s="152"/>
      <c r="B9" s="8" t="s">
        <v>279</v>
      </c>
      <c r="C9" s="9">
        <f aca="true" t="shared" si="1" ref="C9:S9">SUM(C12,C15,C18,C21,C24,C27,C30,C33,C36,C39,C42,C45)</f>
        <v>1</v>
      </c>
      <c r="D9" s="9">
        <f t="shared" si="1"/>
        <v>2</v>
      </c>
      <c r="E9" s="9">
        <f t="shared" si="1"/>
        <v>1</v>
      </c>
      <c r="F9" s="9">
        <f t="shared" si="1"/>
        <v>1</v>
      </c>
      <c r="G9" s="9">
        <f t="shared" si="1"/>
        <v>6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11</v>
      </c>
      <c r="O9" s="9">
        <f t="shared" si="1"/>
        <v>0</v>
      </c>
      <c r="P9" s="9">
        <f t="shared" si="1"/>
        <v>9</v>
      </c>
      <c r="Q9" s="9">
        <f t="shared" si="1"/>
        <v>2</v>
      </c>
      <c r="R9" s="9">
        <f t="shared" si="1"/>
        <v>18</v>
      </c>
      <c r="S9" s="86">
        <f t="shared" si="1"/>
        <v>20</v>
      </c>
      <c r="T9">
        <f>IF(AND(NOT((N9+O9+P9)=S9),NOT((Q9+R9)=S9)),"產地及抽樣地點有錯",IF((NOT((N9+O9+P9)=S9)),"產地資料有錯",(IF(NOT((Q9+R9)=S9),"抽樣地點有錯",""))))</f>
      </c>
    </row>
    <row r="10" spans="1:19" ht="20.25" customHeight="1" thickBot="1">
      <c r="A10" s="153"/>
      <c r="B10" s="11" t="s">
        <v>280</v>
      </c>
      <c r="C10" s="12">
        <v>0.53475935828877</v>
      </c>
      <c r="D10" s="12">
        <v>1.4492753623188406</v>
      </c>
      <c r="E10" s="12">
        <v>0.9090909090909091</v>
      </c>
      <c r="F10" s="12">
        <v>5.263157894736842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>
        <v>5.263157894736842</v>
      </c>
      <c r="O10" s="12">
        <v>0</v>
      </c>
      <c r="P10" s="12">
        <v>10.79136690647482</v>
      </c>
      <c r="Q10" s="12">
        <v>0.4444444444444444</v>
      </c>
      <c r="R10" s="12">
        <v>4.904632152588556</v>
      </c>
      <c r="S10" s="100">
        <v>3.372681281618887</v>
      </c>
    </row>
    <row r="11" spans="1:20" ht="20.25" customHeight="1">
      <c r="A11" s="178" t="s">
        <v>281</v>
      </c>
      <c r="B11" s="55" t="s">
        <v>278</v>
      </c>
      <c r="C11" s="56">
        <v>14</v>
      </c>
      <c r="D11" s="56">
        <v>8</v>
      </c>
      <c r="E11" s="56">
        <v>8</v>
      </c>
      <c r="F11" s="56">
        <v>1</v>
      </c>
      <c r="G11" s="56">
        <v>9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f>SUM(C11:M11)</f>
        <v>40</v>
      </c>
      <c r="O11" s="57">
        <v>0</v>
      </c>
      <c r="P11" s="57">
        <v>2</v>
      </c>
      <c r="Q11" s="56">
        <v>17</v>
      </c>
      <c r="R11" s="58">
        <v>25</v>
      </c>
      <c r="S11" s="59">
        <f>N11+P11+O11</f>
        <v>42</v>
      </c>
      <c r="T11">
        <f>IF(AND(NOT((N11+O11+P11)=S11),NOT((Q11+R11)=S11)),"產地及抽樣地點有錯",IF((NOT((N11+O11+P11)=S11)),"產地資料有錯",(IF(NOT((Q11+R11)=S11),"抽樣地點有錯",""))))</f>
      </c>
    </row>
    <row r="12" spans="1:20" ht="20.25" customHeight="1">
      <c r="A12" s="179"/>
      <c r="B12" s="60" t="s">
        <v>279</v>
      </c>
      <c r="C12" s="61">
        <v>0</v>
      </c>
      <c r="D12" s="61">
        <v>0</v>
      </c>
      <c r="E12" s="61">
        <v>0</v>
      </c>
      <c r="F12" s="61">
        <v>0</v>
      </c>
      <c r="G12" s="61">
        <v>2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f>SUM(C12:M12)</f>
        <v>2</v>
      </c>
      <c r="O12" s="62">
        <v>0</v>
      </c>
      <c r="P12" s="62">
        <v>0</v>
      </c>
      <c r="Q12" s="61">
        <v>0</v>
      </c>
      <c r="R12" s="63">
        <v>2</v>
      </c>
      <c r="S12" s="64">
        <v>2</v>
      </c>
      <c r="T12">
        <f>IF(AND(NOT((N12+O12+P12)=S12),NOT((Q12+R12)=S12)),"產地及抽樣地點有錯",IF((NOT((N12+O12+P12)=S12)),"產地資料有錯",(IF(NOT((Q12+R12)=S12),"抽樣地點有錯",""))))</f>
      </c>
    </row>
    <row r="13" spans="1:19" ht="20.25" customHeight="1" thickBot="1">
      <c r="A13" s="180"/>
      <c r="B13" s="65" t="s">
        <v>280</v>
      </c>
      <c r="C13" s="66">
        <f aca="true" t="shared" si="2" ref="C13:S13">IF(AND(C11=0,C12=0),"-",C12/C11*100)</f>
        <v>0</v>
      </c>
      <c r="D13" s="66">
        <f t="shared" si="2"/>
        <v>0</v>
      </c>
      <c r="E13" s="67">
        <f t="shared" si="2"/>
        <v>0</v>
      </c>
      <c r="F13" s="68">
        <f t="shared" si="2"/>
        <v>0</v>
      </c>
      <c r="G13" s="67">
        <f t="shared" si="2"/>
        <v>22.22222222222222</v>
      </c>
      <c r="H13" s="67" t="str">
        <f t="shared" si="2"/>
        <v>-</v>
      </c>
      <c r="I13" s="67" t="str">
        <f t="shared" si="2"/>
        <v>-</v>
      </c>
      <c r="J13" s="67" t="str">
        <f t="shared" si="2"/>
        <v>-</v>
      </c>
      <c r="K13" s="67" t="str">
        <f t="shared" si="2"/>
        <v>-</v>
      </c>
      <c r="L13" s="68" t="str">
        <f t="shared" si="2"/>
        <v>-</v>
      </c>
      <c r="M13" s="68" t="str">
        <f t="shared" si="2"/>
        <v>-</v>
      </c>
      <c r="N13" s="69">
        <f t="shared" si="2"/>
        <v>5</v>
      </c>
      <c r="O13" s="69" t="str">
        <f t="shared" si="2"/>
        <v>-</v>
      </c>
      <c r="P13" s="69">
        <f t="shared" si="2"/>
        <v>0</v>
      </c>
      <c r="Q13" s="67">
        <f t="shared" si="2"/>
        <v>0</v>
      </c>
      <c r="R13" s="70">
        <f t="shared" si="2"/>
        <v>8</v>
      </c>
      <c r="S13" s="71">
        <f t="shared" si="2"/>
        <v>4.761904761904762</v>
      </c>
    </row>
    <row r="14" spans="1:20" ht="20.25" customHeight="1">
      <c r="A14" s="178" t="s">
        <v>282</v>
      </c>
      <c r="B14" s="55" t="s">
        <v>278</v>
      </c>
      <c r="C14" s="56">
        <v>19</v>
      </c>
      <c r="D14" s="56">
        <v>9</v>
      </c>
      <c r="E14" s="56">
        <v>9</v>
      </c>
      <c r="F14" s="56">
        <v>2</v>
      </c>
      <c r="G14" s="56">
        <v>4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f>SUM(C14:M14)</f>
        <v>43</v>
      </c>
      <c r="O14" s="57">
        <v>0</v>
      </c>
      <c r="P14" s="57">
        <v>8</v>
      </c>
      <c r="Q14" s="56">
        <v>22</v>
      </c>
      <c r="R14" s="58">
        <v>29</v>
      </c>
      <c r="S14" s="59">
        <v>51</v>
      </c>
      <c r="T14">
        <f>IF(AND(NOT((N14+O14+P14)=S14),NOT((Q14+R14)=S14)),"產地及抽樣地點有錯",IF((NOT((N14+O14+P14)=S14)),"產地資料有錯",(IF(NOT((Q14+R14)=S14),"抽樣地點有錯",""))))</f>
      </c>
    </row>
    <row r="15" spans="1:20" ht="20.25" customHeight="1">
      <c r="A15" s="179"/>
      <c r="B15" s="60" t="s">
        <v>279</v>
      </c>
      <c r="C15" s="61">
        <v>0</v>
      </c>
      <c r="D15" s="61">
        <v>0</v>
      </c>
      <c r="E15" s="61">
        <v>0</v>
      </c>
      <c r="F15" s="61">
        <v>0</v>
      </c>
      <c r="G15" s="61">
        <v>1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f>SUM(C15:M15)</f>
        <v>1</v>
      </c>
      <c r="O15" s="62">
        <v>0</v>
      </c>
      <c r="P15" s="62">
        <v>1</v>
      </c>
      <c r="Q15" s="61">
        <v>0</v>
      </c>
      <c r="R15" s="63">
        <v>2</v>
      </c>
      <c r="S15" s="64">
        <v>2</v>
      </c>
      <c r="T15">
        <f>IF(AND(NOT((N15+O15+P15)=S15),NOT((Q15+R15)=S15)),"產地及抽樣地點有錯",IF((NOT((N15+O15+P15)=S15)),"產地資料有錯",(IF(NOT((Q15+R15)=S15),"抽樣地點有錯",""))))</f>
      </c>
    </row>
    <row r="16" spans="1:19" ht="20.25" customHeight="1" thickBot="1">
      <c r="A16" s="180"/>
      <c r="B16" s="65" t="s">
        <v>280</v>
      </c>
      <c r="C16" s="66">
        <f aca="true" t="shared" si="3" ref="C16:S16">IF(AND(C14=0,C15=0),"-",C15/C14*100)</f>
        <v>0</v>
      </c>
      <c r="D16" s="66">
        <f t="shared" si="3"/>
        <v>0</v>
      </c>
      <c r="E16" s="67">
        <f t="shared" si="3"/>
        <v>0</v>
      </c>
      <c r="F16" s="68">
        <f t="shared" si="3"/>
        <v>0</v>
      </c>
      <c r="G16" s="67">
        <f t="shared" si="3"/>
        <v>25</v>
      </c>
      <c r="H16" s="67" t="str">
        <f t="shared" si="3"/>
        <v>-</v>
      </c>
      <c r="I16" s="67" t="str">
        <f t="shared" si="3"/>
        <v>-</v>
      </c>
      <c r="J16" s="67" t="str">
        <f t="shared" si="3"/>
        <v>-</v>
      </c>
      <c r="K16" s="67" t="str">
        <f t="shared" si="3"/>
        <v>-</v>
      </c>
      <c r="L16" s="68" t="str">
        <f t="shared" si="3"/>
        <v>-</v>
      </c>
      <c r="M16" s="68" t="str">
        <f t="shared" si="3"/>
        <v>-</v>
      </c>
      <c r="N16" s="69">
        <f t="shared" si="3"/>
        <v>2.3255813953488373</v>
      </c>
      <c r="O16" s="69" t="str">
        <f t="shared" si="3"/>
        <v>-</v>
      </c>
      <c r="P16" s="69">
        <f t="shared" si="3"/>
        <v>12.5</v>
      </c>
      <c r="Q16" s="67">
        <f t="shared" si="3"/>
        <v>0</v>
      </c>
      <c r="R16" s="70">
        <f t="shared" si="3"/>
        <v>6.896551724137931</v>
      </c>
      <c r="S16" s="71">
        <f t="shared" si="3"/>
        <v>3.9215686274509802</v>
      </c>
    </row>
    <row r="17" spans="1:20" ht="20.25" customHeight="1">
      <c r="A17" s="178" t="s">
        <v>227</v>
      </c>
      <c r="B17" s="55" t="s">
        <v>278</v>
      </c>
      <c r="C17" s="56">
        <v>11</v>
      </c>
      <c r="D17" s="56">
        <v>15</v>
      </c>
      <c r="E17" s="56">
        <v>15</v>
      </c>
      <c r="F17" s="56">
        <v>0</v>
      </c>
      <c r="G17" s="56">
        <v>6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f>SUM(C17:M17)</f>
        <v>47</v>
      </c>
      <c r="O17" s="57">
        <v>0</v>
      </c>
      <c r="P17" s="57">
        <v>2</v>
      </c>
      <c r="Q17" s="56">
        <v>23</v>
      </c>
      <c r="R17" s="58">
        <v>26</v>
      </c>
      <c r="S17" s="59">
        <v>49</v>
      </c>
      <c r="T17">
        <f>IF(AND(NOT((N17+O17+P17)=S17),NOT((Q17+R17)=S17)),"產地及抽樣地點有錯",IF((NOT((N17+O17+P17)=S17)),"產地資料有錯",(IF(NOT((Q17+R17)=S17),"抽樣地點有錯",""))))</f>
      </c>
    </row>
    <row r="18" spans="1:20" ht="20.25" customHeight="1">
      <c r="A18" s="179"/>
      <c r="B18" s="60" t="s">
        <v>279</v>
      </c>
      <c r="C18" s="61">
        <v>0</v>
      </c>
      <c r="D18" s="61">
        <v>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f>SUM(C18:M18)</f>
        <v>1</v>
      </c>
      <c r="O18" s="62">
        <v>0</v>
      </c>
      <c r="P18" s="62">
        <v>0</v>
      </c>
      <c r="Q18" s="61">
        <v>0</v>
      </c>
      <c r="R18" s="63">
        <v>1</v>
      </c>
      <c r="S18" s="64">
        <v>1</v>
      </c>
      <c r="T18">
        <f>IF(AND(NOT((N18+O18+P18)=S18),NOT((Q18+R18)=S18)),"產地及抽樣地點有錯",IF((NOT((N18+O18+P18)=S18)),"產地資料有錯",(IF(NOT((Q18+R18)=S18),"抽樣地點有錯",""))))</f>
      </c>
    </row>
    <row r="19" spans="1:19" ht="20.25" customHeight="1" thickBot="1">
      <c r="A19" s="180"/>
      <c r="B19" s="65" t="s">
        <v>280</v>
      </c>
      <c r="C19" s="66">
        <f aca="true" t="shared" si="4" ref="C19:S19">IF(AND(C17=0,C18=0),"-",C18/C17*100)</f>
        <v>0</v>
      </c>
      <c r="D19" s="66">
        <f t="shared" si="4"/>
        <v>6.666666666666667</v>
      </c>
      <c r="E19" s="67">
        <f t="shared" si="4"/>
        <v>0</v>
      </c>
      <c r="F19" s="68" t="str">
        <f t="shared" si="4"/>
        <v>-</v>
      </c>
      <c r="G19" s="67">
        <f t="shared" si="4"/>
        <v>0</v>
      </c>
      <c r="H19" s="67" t="str">
        <f t="shared" si="4"/>
        <v>-</v>
      </c>
      <c r="I19" s="67" t="str">
        <f t="shared" si="4"/>
        <v>-</v>
      </c>
      <c r="J19" s="67" t="str">
        <f t="shared" si="4"/>
        <v>-</v>
      </c>
      <c r="K19" s="67" t="str">
        <f t="shared" si="4"/>
        <v>-</v>
      </c>
      <c r="L19" s="68" t="str">
        <f t="shared" si="4"/>
        <v>-</v>
      </c>
      <c r="M19" s="68" t="str">
        <f t="shared" si="4"/>
        <v>-</v>
      </c>
      <c r="N19" s="69">
        <f t="shared" si="4"/>
        <v>2.127659574468085</v>
      </c>
      <c r="O19" s="69" t="str">
        <f t="shared" si="4"/>
        <v>-</v>
      </c>
      <c r="P19" s="69">
        <f t="shared" si="4"/>
        <v>0</v>
      </c>
      <c r="Q19" s="67">
        <f t="shared" si="4"/>
        <v>0</v>
      </c>
      <c r="R19" s="70">
        <f t="shared" si="4"/>
        <v>3.8461538461538463</v>
      </c>
      <c r="S19" s="71">
        <f t="shared" si="4"/>
        <v>2.0408163265306123</v>
      </c>
    </row>
    <row r="20" spans="1:20" ht="20.25" customHeight="1">
      <c r="A20" s="178" t="s">
        <v>228</v>
      </c>
      <c r="B20" s="55" t="s">
        <v>278</v>
      </c>
      <c r="C20" s="56">
        <v>19</v>
      </c>
      <c r="D20" s="56">
        <v>16</v>
      </c>
      <c r="E20" s="56">
        <v>10</v>
      </c>
      <c r="F20" s="56">
        <v>1</v>
      </c>
      <c r="G20" s="56">
        <v>4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f>SUM(C20:M20)</f>
        <v>50</v>
      </c>
      <c r="O20" s="57">
        <v>0</v>
      </c>
      <c r="P20" s="57">
        <v>2</v>
      </c>
      <c r="Q20" s="56">
        <v>26</v>
      </c>
      <c r="R20" s="58">
        <v>26</v>
      </c>
      <c r="S20" s="59">
        <v>52</v>
      </c>
      <c r="T20">
        <f>IF(AND(NOT((N20+O20+P20)=S20),NOT((Q20+R20)=S20)),"產地及抽樣地點有錯",IF((NOT((N20+O20+P20)=S20)),"產地資料有錯",(IF(NOT((Q20+R20)=S20),"抽樣地點有錯",""))))</f>
      </c>
    </row>
    <row r="21" spans="1:20" ht="20.25" customHeight="1">
      <c r="A21" s="179"/>
      <c r="B21" s="60" t="s">
        <v>279</v>
      </c>
      <c r="C21" s="61">
        <v>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f>SUM(C21:M21)</f>
        <v>1</v>
      </c>
      <c r="O21" s="62">
        <v>0</v>
      </c>
      <c r="P21" s="62">
        <v>1</v>
      </c>
      <c r="Q21" s="61">
        <v>1</v>
      </c>
      <c r="R21" s="63">
        <v>1</v>
      </c>
      <c r="S21" s="64">
        <v>2</v>
      </c>
      <c r="T21">
        <f>IF(AND(NOT((N21+O21+P21)=S21),NOT((Q21+R21)=S21)),"產地及抽樣地點有錯",IF((NOT((N21+O21+P21)=S21)),"產地資料有錯",(IF(NOT((Q21+R21)=S21),"抽樣地點有錯",""))))</f>
      </c>
    </row>
    <row r="22" spans="1:19" ht="20.25" customHeight="1" thickBot="1">
      <c r="A22" s="180"/>
      <c r="B22" s="65" t="s">
        <v>280</v>
      </c>
      <c r="C22" s="66">
        <f aca="true" t="shared" si="5" ref="C22:S22">IF(AND(C20=0,C21=0),"-",C21/C20*100)</f>
        <v>5.263157894736842</v>
      </c>
      <c r="D22" s="66">
        <f t="shared" si="5"/>
        <v>0</v>
      </c>
      <c r="E22" s="67">
        <f t="shared" si="5"/>
        <v>0</v>
      </c>
      <c r="F22" s="68">
        <f t="shared" si="5"/>
        <v>0</v>
      </c>
      <c r="G22" s="67">
        <f t="shared" si="5"/>
        <v>0</v>
      </c>
      <c r="H22" s="67" t="str">
        <f t="shared" si="5"/>
        <v>-</v>
      </c>
      <c r="I22" s="67" t="str">
        <f t="shared" si="5"/>
        <v>-</v>
      </c>
      <c r="J22" s="67" t="str">
        <f t="shared" si="5"/>
        <v>-</v>
      </c>
      <c r="K22" s="67" t="str">
        <f t="shared" si="5"/>
        <v>-</v>
      </c>
      <c r="L22" s="68" t="str">
        <f t="shared" si="5"/>
        <v>-</v>
      </c>
      <c r="M22" s="68" t="str">
        <f t="shared" si="5"/>
        <v>-</v>
      </c>
      <c r="N22" s="69">
        <f t="shared" si="5"/>
        <v>2</v>
      </c>
      <c r="O22" s="69" t="str">
        <f t="shared" si="5"/>
        <v>-</v>
      </c>
      <c r="P22" s="69">
        <f t="shared" si="5"/>
        <v>50</v>
      </c>
      <c r="Q22" s="67">
        <f t="shared" si="5"/>
        <v>3.8461538461538463</v>
      </c>
      <c r="R22" s="70">
        <f t="shared" si="5"/>
        <v>3.8461538461538463</v>
      </c>
      <c r="S22" s="71">
        <f t="shared" si="5"/>
        <v>3.8461538461538463</v>
      </c>
    </row>
    <row r="23" spans="1:20" ht="20.25" customHeight="1">
      <c r="A23" s="178" t="s">
        <v>229</v>
      </c>
      <c r="B23" s="55" t="s">
        <v>278</v>
      </c>
      <c r="C23" s="56">
        <v>20</v>
      </c>
      <c r="D23" s="56">
        <v>8</v>
      </c>
      <c r="E23" s="56">
        <v>7</v>
      </c>
      <c r="F23" s="56">
        <v>2</v>
      </c>
      <c r="G23" s="56">
        <v>8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f>SUM(C23:M23)</f>
        <v>45</v>
      </c>
      <c r="O23" s="57">
        <v>0</v>
      </c>
      <c r="P23" s="57">
        <v>4</v>
      </c>
      <c r="Q23" s="56">
        <v>18</v>
      </c>
      <c r="R23" s="58">
        <v>31</v>
      </c>
      <c r="S23" s="59">
        <v>49</v>
      </c>
      <c r="T23">
        <f>IF(AND(NOT((N23+O23+P23)=S23),NOT((Q23+R23)=S23)),"產地及抽樣地點有錯",IF((NOT((N23+O23+P23)=S23)),"產地資料有錯",(IF(NOT((Q23+R23)=S23),"抽樣地點有錯",""))))</f>
      </c>
    </row>
    <row r="24" spans="1:20" ht="20.25" customHeight="1">
      <c r="A24" s="179"/>
      <c r="B24" s="60" t="s">
        <v>279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f>SUM(C24:M24)</f>
        <v>0</v>
      </c>
      <c r="O24" s="61">
        <v>0</v>
      </c>
      <c r="P24" s="61">
        <v>0</v>
      </c>
      <c r="Q24" s="61">
        <v>0</v>
      </c>
      <c r="R24" s="61">
        <v>0</v>
      </c>
      <c r="S24" s="101">
        <v>0</v>
      </c>
      <c r="T24">
        <f>IF(AND(NOT((N24+O24+P24)=S24),NOT((Q24+R24)=S24)),"產地及抽樣地點有錯",IF((NOT((N24+O24+P24)=S24)),"產地資料有錯",(IF(NOT((Q24+R24)=S24),"抽樣地點有錯",""))))</f>
      </c>
    </row>
    <row r="25" spans="1:19" ht="20.25" customHeight="1" thickBot="1">
      <c r="A25" s="180"/>
      <c r="B25" s="65" t="s">
        <v>280</v>
      </c>
      <c r="C25" s="66">
        <f aca="true" t="shared" si="6" ref="C25:S25">IF(AND(C23=0,C24=0),"-",C24/C23*100)</f>
        <v>0</v>
      </c>
      <c r="D25" s="66">
        <f t="shared" si="6"/>
        <v>0</v>
      </c>
      <c r="E25" s="67">
        <f t="shared" si="6"/>
        <v>0</v>
      </c>
      <c r="F25" s="68">
        <f t="shared" si="6"/>
        <v>0</v>
      </c>
      <c r="G25" s="67">
        <f t="shared" si="6"/>
        <v>0</v>
      </c>
      <c r="H25" s="67" t="str">
        <f t="shared" si="6"/>
        <v>-</v>
      </c>
      <c r="I25" s="67" t="str">
        <f t="shared" si="6"/>
        <v>-</v>
      </c>
      <c r="J25" s="67" t="str">
        <f t="shared" si="6"/>
        <v>-</v>
      </c>
      <c r="K25" s="67" t="str">
        <f t="shared" si="6"/>
        <v>-</v>
      </c>
      <c r="L25" s="68" t="str">
        <f t="shared" si="6"/>
        <v>-</v>
      </c>
      <c r="M25" s="68" t="str">
        <f t="shared" si="6"/>
        <v>-</v>
      </c>
      <c r="N25" s="69">
        <f t="shared" si="6"/>
        <v>0</v>
      </c>
      <c r="O25" s="69" t="str">
        <f t="shared" si="6"/>
        <v>-</v>
      </c>
      <c r="P25" s="69">
        <f t="shared" si="6"/>
        <v>0</v>
      </c>
      <c r="Q25" s="67">
        <f t="shared" si="6"/>
        <v>0</v>
      </c>
      <c r="R25" s="70">
        <f t="shared" si="6"/>
        <v>0</v>
      </c>
      <c r="S25" s="71">
        <f t="shared" si="6"/>
        <v>0</v>
      </c>
    </row>
    <row r="26" spans="1:20" ht="20.25" customHeight="1">
      <c r="A26" s="178" t="s">
        <v>230</v>
      </c>
      <c r="B26" s="55" t="s">
        <v>278</v>
      </c>
      <c r="C26" s="56">
        <v>21</v>
      </c>
      <c r="D26" s="56">
        <v>7</v>
      </c>
      <c r="E26" s="56">
        <v>4</v>
      </c>
      <c r="F26" s="56">
        <v>3</v>
      </c>
      <c r="G26" s="56">
        <v>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57">
        <f>SUM(C26:M26)</f>
        <v>39</v>
      </c>
      <c r="O26" s="57">
        <v>0</v>
      </c>
      <c r="P26" s="57">
        <v>9</v>
      </c>
      <c r="Q26" s="56">
        <v>19</v>
      </c>
      <c r="R26" s="58">
        <v>29</v>
      </c>
      <c r="S26" s="59">
        <v>48</v>
      </c>
      <c r="T26">
        <f>IF(AND(NOT((N26+O26+P26)=S26),NOT((Q26+R26)=S26)),"產地及抽樣地點有錯",IF((NOT((N26+O26+P26)=S26)),"產地資料有錯",(IF(NOT((Q26+R26)=S26),"抽樣地點有錯",""))))</f>
      </c>
    </row>
    <row r="27" spans="1:20" ht="20.25" customHeight="1">
      <c r="A27" s="179"/>
      <c r="B27" s="60" t="s">
        <v>279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f>SUM(C27:M27)</f>
        <v>0</v>
      </c>
      <c r="O27" s="62">
        <v>0</v>
      </c>
      <c r="P27" s="62">
        <v>0</v>
      </c>
      <c r="Q27" s="61">
        <v>0</v>
      </c>
      <c r="R27" s="63">
        <v>0</v>
      </c>
      <c r="S27" s="64">
        <v>0</v>
      </c>
      <c r="T27">
        <f>IF(AND(NOT((N27+O27+P27)=S27),NOT((Q27+R27)=S27)),"產地及抽樣地點有錯",IF((NOT((N27+O27+P27)=S27)),"產地資料有錯",(IF(NOT((Q27+R27)=S27),"抽樣地點有錯",""))))</f>
      </c>
    </row>
    <row r="28" spans="1:19" ht="20.25" customHeight="1" thickBot="1">
      <c r="A28" s="180"/>
      <c r="B28" s="65" t="s">
        <v>280</v>
      </c>
      <c r="C28" s="66">
        <f aca="true" t="shared" si="7" ref="C28:S28">IF(AND(C26=0,C27=0),"-",C27/C26*100)</f>
        <v>0</v>
      </c>
      <c r="D28" s="66">
        <f t="shared" si="7"/>
        <v>0</v>
      </c>
      <c r="E28" s="67">
        <f t="shared" si="7"/>
        <v>0</v>
      </c>
      <c r="F28" s="68">
        <f t="shared" si="7"/>
        <v>0</v>
      </c>
      <c r="G28" s="67">
        <f t="shared" si="7"/>
        <v>0</v>
      </c>
      <c r="H28" s="67" t="str">
        <f t="shared" si="7"/>
        <v>-</v>
      </c>
      <c r="I28" s="67" t="str">
        <f t="shared" si="7"/>
        <v>-</v>
      </c>
      <c r="J28" s="67" t="str">
        <f t="shared" si="7"/>
        <v>-</v>
      </c>
      <c r="K28" s="67" t="str">
        <f t="shared" si="7"/>
        <v>-</v>
      </c>
      <c r="L28" s="68" t="str">
        <f t="shared" si="7"/>
        <v>-</v>
      </c>
      <c r="M28" s="68" t="str">
        <f t="shared" si="7"/>
        <v>-</v>
      </c>
      <c r="N28" s="69">
        <f t="shared" si="7"/>
        <v>0</v>
      </c>
      <c r="O28" s="69" t="str">
        <f t="shared" si="7"/>
        <v>-</v>
      </c>
      <c r="P28" s="69">
        <f t="shared" si="7"/>
        <v>0</v>
      </c>
      <c r="Q28" s="67">
        <f t="shared" si="7"/>
        <v>0</v>
      </c>
      <c r="R28" s="70">
        <f t="shared" si="7"/>
        <v>0</v>
      </c>
      <c r="S28" s="71">
        <f t="shared" si="7"/>
        <v>0</v>
      </c>
    </row>
    <row r="29" spans="1:20" ht="20.25" customHeight="1">
      <c r="A29" s="178" t="s">
        <v>231</v>
      </c>
      <c r="B29" s="55" t="s">
        <v>278</v>
      </c>
      <c r="C29" s="56">
        <v>13</v>
      </c>
      <c r="D29" s="56">
        <v>10</v>
      </c>
      <c r="E29" s="56">
        <v>8</v>
      </c>
      <c r="F29" s="56">
        <v>2</v>
      </c>
      <c r="G29" s="56">
        <v>4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90">
        <f>SUM(C29:M29)</f>
        <v>37</v>
      </c>
      <c r="O29" s="57">
        <v>0</v>
      </c>
      <c r="P29" s="57">
        <v>6</v>
      </c>
      <c r="Q29" s="56">
        <v>16</v>
      </c>
      <c r="R29" s="58">
        <v>27</v>
      </c>
      <c r="S29" s="59">
        <v>43</v>
      </c>
      <c r="T29">
        <f>IF(AND(NOT((N29+O29+P29)=S29),NOT((Q29+R29)=S29)),"產地及抽樣地點有錯",IF((NOT((N29+O29+P29)=S29)),"產地資料有錯",(IF(NOT((Q29+R29)=S29),"抽樣地點有錯",""))))</f>
      </c>
    </row>
    <row r="30" spans="1:20" ht="20.25" customHeight="1">
      <c r="A30" s="179"/>
      <c r="B30" s="60" t="s">
        <v>279</v>
      </c>
      <c r="C30" s="61">
        <v>0</v>
      </c>
      <c r="D30" s="61">
        <v>0</v>
      </c>
      <c r="E30" s="61">
        <v>0</v>
      </c>
      <c r="F30" s="61">
        <v>0</v>
      </c>
      <c r="G30" s="61">
        <v>1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f>SUM(C30:M30)</f>
        <v>1</v>
      </c>
      <c r="O30" s="62">
        <v>0</v>
      </c>
      <c r="P30" s="62">
        <v>2</v>
      </c>
      <c r="Q30" s="61">
        <v>0</v>
      </c>
      <c r="R30" s="63">
        <v>3</v>
      </c>
      <c r="S30" s="64">
        <v>3</v>
      </c>
      <c r="T30">
        <f>IF(AND(NOT((N30+O30+P30)=S30),NOT((Q30+R30)=S30)),"產地及抽樣地點有錯",IF((NOT((N30+O30+P30)=S30)),"產地資料有錯",(IF(NOT((Q30+R30)=S30),"抽樣地點有錯",""))))</f>
      </c>
    </row>
    <row r="31" spans="1:19" ht="20.25" customHeight="1" thickBot="1">
      <c r="A31" s="180"/>
      <c r="B31" s="65" t="s">
        <v>280</v>
      </c>
      <c r="C31" s="66">
        <f aca="true" t="shared" si="8" ref="C31:S31">IF(AND(C29=0,C30=0),"-",C30/C29*100)</f>
        <v>0</v>
      </c>
      <c r="D31" s="66">
        <f t="shared" si="8"/>
        <v>0</v>
      </c>
      <c r="E31" s="67">
        <f t="shared" si="8"/>
        <v>0</v>
      </c>
      <c r="F31" s="68">
        <f t="shared" si="8"/>
        <v>0</v>
      </c>
      <c r="G31" s="67">
        <f t="shared" si="8"/>
        <v>25</v>
      </c>
      <c r="H31" s="67" t="str">
        <f t="shared" si="8"/>
        <v>-</v>
      </c>
      <c r="I31" s="67" t="str">
        <f t="shared" si="8"/>
        <v>-</v>
      </c>
      <c r="J31" s="67" t="str">
        <f t="shared" si="8"/>
        <v>-</v>
      </c>
      <c r="K31" s="67" t="str">
        <f t="shared" si="8"/>
        <v>-</v>
      </c>
      <c r="L31" s="68" t="str">
        <f t="shared" si="8"/>
        <v>-</v>
      </c>
      <c r="M31" s="68" t="str">
        <f t="shared" si="8"/>
        <v>-</v>
      </c>
      <c r="N31" s="69">
        <f t="shared" si="8"/>
        <v>2.7027027027027026</v>
      </c>
      <c r="O31" s="69" t="str">
        <f t="shared" si="8"/>
        <v>-</v>
      </c>
      <c r="P31" s="69">
        <f t="shared" si="8"/>
        <v>33.33333333333333</v>
      </c>
      <c r="Q31" s="67">
        <f t="shared" si="8"/>
        <v>0</v>
      </c>
      <c r="R31" s="70">
        <f t="shared" si="8"/>
        <v>11.11111111111111</v>
      </c>
      <c r="S31" s="71">
        <f t="shared" si="8"/>
        <v>6.976744186046512</v>
      </c>
    </row>
    <row r="32" spans="1:20" ht="20.25" customHeight="1">
      <c r="A32" s="178" t="s">
        <v>232</v>
      </c>
      <c r="B32" s="55" t="s">
        <v>278</v>
      </c>
      <c r="C32" s="89">
        <v>19</v>
      </c>
      <c r="D32" s="89">
        <v>14</v>
      </c>
      <c r="E32" s="89">
        <v>10</v>
      </c>
      <c r="F32" s="89">
        <v>0</v>
      </c>
      <c r="G32" s="89">
        <v>4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90">
        <f>SUM(C32:M32)</f>
        <v>47</v>
      </c>
      <c r="O32" s="57">
        <v>0</v>
      </c>
      <c r="P32" s="57">
        <v>7</v>
      </c>
      <c r="Q32" s="56">
        <v>12</v>
      </c>
      <c r="R32" s="58">
        <v>42</v>
      </c>
      <c r="S32" s="59">
        <v>54</v>
      </c>
      <c r="T32">
        <f>IF(AND(NOT((N32+O32+P32)=S32),NOT((Q32+R32)=S32)),"產地及抽樣地點有錯",IF((NOT((N32+O32+P32)=S32)),"產地資料有錯",(IF(NOT((Q32+R32)=S32),"抽樣地點有錯",""))))</f>
      </c>
    </row>
    <row r="33" spans="1:20" ht="20.25" customHeight="1">
      <c r="A33" s="179"/>
      <c r="B33" s="60" t="s">
        <v>279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2">
        <f>SUM(C33:M33)</f>
        <v>0</v>
      </c>
      <c r="O33" s="62">
        <v>0</v>
      </c>
      <c r="P33" s="62">
        <v>0</v>
      </c>
      <c r="Q33" s="61">
        <v>0</v>
      </c>
      <c r="R33" s="63">
        <v>0</v>
      </c>
      <c r="S33" s="64">
        <v>0</v>
      </c>
      <c r="T33">
        <f>IF(AND(NOT((N33+O33+P33)=S33),NOT((Q33+R33)=S33)),"產地及抽樣地點有錯",IF((NOT((N33+O33+P33)=S33)),"產地資料有錯",(IF(NOT((Q33+R33)=S33),"抽樣地點有錯",""))))</f>
      </c>
    </row>
    <row r="34" spans="1:19" ht="20.25" customHeight="1" thickBot="1">
      <c r="A34" s="180"/>
      <c r="B34" s="65" t="s">
        <v>280</v>
      </c>
      <c r="C34" s="66">
        <f aca="true" t="shared" si="9" ref="C34:S34">IF(AND(C32=0,C33=0),"-",C33/C32*100)</f>
        <v>0</v>
      </c>
      <c r="D34" s="66">
        <f t="shared" si="9"/>
        <v>0</v>
      </c>
      <c r="E34" s="67">
        <f t="shared" si="9"/>
        <v>0</v>
      </c>
      <c r="F34" s="68" t="str">
        <f t="shared" si="9"/>
        <v>-</v>
      </c>
      <c r="G34" s="67">
        <f t="shared" si="9"/>
        <v>0</v>
      </c>
      <c r="H34" s="67" t="str">
        <f t="shared" si="9"/>
        <v>-</v>
      </c>
      <c r="I34" s="67" t="str">
        <f t="shared" si="9"/>
        <v>-</v>
      </c>
      <c r="J34" s="67" t="str">
        <f t="shared" si="9"/>
        <v>-</v>
      </c>
      <c r="K34" s="67" t="str">
        <f t="shared" si="9"/>
        <v>-</v>
      </c>
      <c r="L34" s="68" t="str">
        <f t="shared" si="9"/>
        <v>-</v>
      </c>
      <c r="M34" s="68" t="str">
        <f t="shared" si="9"/>
        <v>-</v>
      </c>
      <c r="N34" s="69">
        <f t="shared" si="9"/>
        <v>0</v>
      </c>
      <c r="O34" s="69" t="str">
        <f t="shared" si="9"/>
        <v>-</v>
      </c>
      <c r="P34" s="69">
        <f t="shared" si="9"/>
        <v>0</v>
      </c>
      <c r="Q34" s="67">
        <f t="shared" si="9"/>
        <v>0</v>
      </c>
      <c r="R34" s="70">
        <f t="shared" si="9"/>
        <v>0</v>
      </c>
      <c r="S34" s="71">
        <f t="shared" si="9"/>
        <v>0</v>
      </c>
    </row>
    <row r="35" spans="1:20" ht="20.25" customHeight="1">
      <c r="A35" s="178" t="s">
        <v>233</v>
      </c>
      <c r="B35" s="55" t="s">
        <v>278</v>
      </c>
      <c r="C35" s="89">
        <v>12</v>
      </c>
      <c r="D35" s="89">
        <v>16</v>
      </c>
      <c r="E35" s="89">
        <v>12</v>
      </c>
      <c r="F35" s="89">
        <v>2</v>
      </c>
      <c r="G35" s="89">
        <v>6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>
        <f>SUM(C35:M35)</f>
        <v>48</v>
      </c>
      <c r="O35" s="57">
        <v>0</v>
      </c>
      <c r="P35" s="57">
        <v>6</v>
      </c>
      <c r="Q35" s="56">
        <v>23</v>
      </c>
      <c r="R35" s="58">
        <v>31</v>
      </c>
      <c r="S35" s="59">
        <v>54</v>
      </c>
      <c r="T35">
        <f>IF(AND(NOT((N35+O35+P35)=S35),NOT((Q35+R35)=S35)),"產地及抽樣地點有錯",IF((NOT((N35+O35+P35)=S35)),"產地資料有錯",(IF(NOT((Q35+R35)=S35),"抽樣地點有錯",""))))</f>
      </c>
    </row>
    <row r="36" spans="1:20" ht="20.25" customHeight="1">
      <c r="A36" s="179"/>
      <c r="B36" s="60" t="s">
        <v>279</v>
      </c>
      <c r="C36" s="61">
        <v>0</v>
      </c>
      <c r="D36" s="61">
        <v>0</v>
      </c>
      <c r="E36" s="61">
        <v>0</v>
      </c>
      <c r="F36" s="61">
        <v>1</v>
      </c>
      <c r="G36" s="61">
        <v>1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2">
        <f>SUM(C36:M36)</f>
        <v>2</v>
      </c>
      <c r="O36" s="62">
        <v>0</v>
      </c>
      <c r="P36" s="62">
        <v>0</v>
      </c>
      <c r="Q36" s="61">
        <v>0</v>
      </c>
      <c r="R36" s="63">
        <v>2</v>
      </c>
      <c r="S36" s="64">
        <v>2</v>
      </c>
      <c r="T36">
        <f>IF(AND(NOT((N36+O36+P36)=S36),NOT((Q36+R36)=S36)),"產地及抽樣地點有錯",IF((NOT((N36+O36+P36)=S36)),"產地資料有錯",(IF(NOT((Q36+R36)=S36),"抽樣地點有錯",""))))</f>
      </c>
    </row>
    <row r="37" spans="1:19" ht="20.25" customHeight="1" thickBot="1">
      <c r="A37" s="180"/>
      <c r="B37" s="65" t="s">
        <v>280</v>
      </c>
      <c r="C37" s="66">
        <f aca="true" t="shared" si="10" ref="C37:S37">IF(AND(C35=0,C36=0),"-",C36/C35*100)</f>
        <v>0</v>
      </c>
      <c r="D37" s="66">
        <f t="shared" si="10"/>
        <v>0</v>
      </c>
      <c r="E37" s="67">
        <f t="shared" si="10"/>
        <v>0</v>
      </c>
      <c r="F37" s="68">
        <f t="shared" si="10"/>
        <v>50</v>
      </c>
      <c r="G37" s="67">
        <f t="shared" si="10"/>
        <v>16.666666666666664</v>
      </c>
      <c r="H37" s="67" t="str">
        <f t="shared" si="10"/>
        <v>-</v>
      </c>
      <c r="I37" s="67" t="str">
        <f t="shared" si="10"/>
        <v>-</v>
      </c>
      <c r="J37" s="67" t="str">
        <f t="shared" si="10"/>
        <v>-</v>
      </c>
      <c r="K37" s="67" t="str">
        <f t="shared" si="10"/>
        <v>-</v>
      </c>
      <c r="L37" s="68" t="str">
        <f t="shared" si="10"/>
        <v>-</v>
      </c>
      <c r="M37" s="68" t="str">
        <f t="shared" si="10"/>
        <v>-</v>
      </c>
      <c r="N37" s="69">
        <f t="shared" si="10"/>
        <v>4.166666666666666</v>
      </c>
      <c r="O37" s="69" t="str">
        <f t="shared" si="10"/>
        <v>-</v>
      </c>
      <c r="P37" s="69">
        <f t="shared" si="10"/>
        <v>0</v>
      </c>
      <c r="Q37" s="67">
        <f t="shared" si="10"/>
        <v>0</v>
      </c>
      <c r="R37" s="70">
        <f t="shared" si="10"/>
        <v>6.451612903225806</v>
      </c>
      <c r="S37" s="71">
        <f t="shared" si="10"/>
        <v>3.7037037037037033</v>
      </c>
    </row>
    <row r="38" spans="1:20" ht="20.25" customHeight="1">
      <c r="A38" s="178" t="s">
        <v>234</v>
      </c>
      <c r="B38" s="55" t="s">
        <v>278</v>
      </c>
      <c r="C38" s="56">
        <v>11</v>
      </c>
      <c r="D38" s="56">
        <v>13</v>
      </c>
      <c r="E38" s="56">
        <v>6</v>
      </c>
      <c r="F38" s="56">
        <v>3</v>
      </c>
      <c r="G38" s="56">
        <v>7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57">
        <f>SUM(C38:M38)</f>
        <v>40</v>
      </c>
      <c r="O38" s="57">
        <v>0</v>
      </c>
      <c r="P38" s="57">
        <v>9</v>
      </c>
      <c r="Q38" s="89">
        <v>13</v>
      </c>
      <c r="R38" s="102">
        <v>36</v>
      </c>
      <c r="S38" s="87">
        <v>49</v>
      </c>
      <c r="T38">
        <f>IF(AND(NOT((N38+O38+P38)=S38),NOT((Q38+R38)=S38)),"產地及抽樣地點有錯",IF((NOT((N38+O38+P38)=S38)),"產地資料有錯",(IF(NOT((Q38+R38)=S38),"抽樣地點有錯",""))))</f>
      </c>
    </row>
    <row r="39" spans="1:20" ht="20.25" customHeight="1">
      <c r="A39" s="179"/>
      <c r="B39" s="60" t="s">
        <v>279</v>
      </c>
      <c r="C39" s="61">
        <v>0</v>
      </c>
      <c r="D39" s="61">
        <v>1</v>
      </c>
      <c r="E39" s="61">
        <v>0</v>
      </c>
      <c r="F39" s="61">
        <v>0</v>
      </c>
      <c r="G39" s="61">
        <v>1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2">
        <f>SUM(C39:M39)</f>
        <v>2</v>
      </c>
      <c r="O39" s="62">
        <v>0</v>
      </c>
      <c r="P39" s="62">
        <v>1</v>
      </c>
      <c r="Q39" s="61">
        <v>0</v>
      </c>
      <c r="R39" s="61">
        <v>3</v>
      </c>
      <c r="S39" s="88">
        <v>3</v>
      </c>
      <c r="T39">
        <f>IF(AND(NOT((N39+O39+P39)=S39),NOT((Q39+R39)=S39)),"產地及抽樣地點有錯",IF((NOT((N39+O39+P39)=S39)),"產地資料有錯",(IF(NOT((Q39+R39)=S39),"抽樣地點有錯",""))))</f>
      </c>
    </row>
    <row r="40" spans="1:19" ht="20.25" customHeight="1" thickBot="1">
      <c r="A40" s="180"/>
      <c r="B40" s="65" t="s">
        <v>280</v>
      </c>
      <c r="C40" s="66">
        <f aca="true" t="shared" si="11" ref="C40:S40">IF(AND(C38=0,C39=0),"-",C39/C38*100)</f>
        <v>0</v>
      </c>
      <c r="D40" s="66">
        <f t="shared" si="11"/>
        <v>7.6923076923076925</v>
      </c>
      <c r="E40" s="67">
        <f t="shared" si="11"/>
        <v>0</v>
      </c>
      <c r="F40" s="68">
        <f t="shared" si="11"/>
        <v>0</v>
      </c>
      <c r="G40" s="67">
        <f t="shared" si="11"/>
        <v>14.285714285714285</v>
      </c>
      <c r="H40" s="67" t="str">
        <f t="shared" si="11"/>
        <v>-</v>
      </c>
      <c r="I40" s="67" t="str">
        <f t="shared" si="11"/>
        <v>-</v>
      </c>
      <c r="J40" s="67" t="str">
        <f t="shared" si="11"/>
        <v>-</v>
      </c>
      <c r="K40" s="67" t="str">
        <f t="shared" si="11"/>
        <v>-</v>
      </c>
      <c r="L40" s="68" t="str">
        <f t="shared" si="11"/>
        <v>-</v>
      </c>
      <c r="M40" s="68" t="str">
        <f t="shared" si="11"/>
        <v>-</v>
      </c>
      <c r="N40" s="69">
        <f t="shared" si="11"/>
        <v>5</v>
      </c>
      <c r="O40" s="69" t="str">
        <f t="shared" si="11"/>
        <v>-</v>
      </c>
      <c r="P40" s="69">
        <f t="shared" si="11"/>
        <v>11.11111111111111</v>
      </c>
      <c r="Q40" s="67">
        <f t="shared" si="11"/>
        <v>0</v>
      </c>
      <c r="R40" s="70">
        <f t="shared" si="11"/>
        <v>8.333333333333332</v>
      </c>
      <c r="S40" s="71">
        <f t="shared" si="11"/>
        <v>6.122448979591836</v>
      </c>
    </row>
    <row r="41" spans="1:20" ht="20.25" customHeight="1">
      <c r="A41" s="178" t="s">
        <v>235</v>
      </c>
      <c r="B41" s="55" t="s">
        <v>278</v>
      </c>
      <c r="C41" s="56">
        <v>13</v>
      </c>
      <c r="D41" s="56">
        <v>12</v>
      </c>
      <c r="E41" s="56">
        <v>12</v>
      </c>
      <c r="F41" s="56">
        <v>2</v>
      </c>
      <c r="G41" s="56">
        <v>6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57">
        <f>SUM(C41:M41)</f>
        <v>45</v>
      </c>
      <c r="O41" s="57">
        <v>0</v>
      </c>
      <c r="P41" s="57">
        <v>9</v>
      </c>
      <c r="Q41" s="56">
        <v>18</v>
      </c>
      <c r="R41" s="58">
        <v>36</v>
      </c>
      <c r="S41" s="59">
        <v>54</v>
      </c>
      <c r="T41">
        <f>IF(AND(NOT((N41+O41+P41)=S41),NOT((Q41+R41)=S41)),"產地及抽樣地點有錯",IF((NOT((N41+O41+P41)=S41)),"產地資料有錯",(IF(NOT((Q41+R41)=S41),"抽樣地點有錯",""))))</f>
      </c>
    </row>
    <row r="42" spans="1:20" ht="20.25" customHeight="1">
      <c r="A42" s="179"/>
      <c r="B42" s="60" t="s">
        <v>279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2">
        <f>SUM(C42:M42)</f>
        <v>0</v>
      </c>
      <c r="O42" s="62">
        <v>0</v>
      </c>
      <c r="P42" s="62">
        <v>1</v>
      </c>
      <c r="Q42" s="61">
        <v>0</v>
      </c>
      <c r="R42" s="63">
        <v>1</v>
      </c>
      <c r="S42" s="64">
        <v>1</v>
      </c>
      <c r="T42">
        <f>IF(AND(NOT((N42+O42+P42)=S42),NOT((Q42+R42)=S42)),"產地及抽樣地點有錯",IF((NOT((N42+O42+P42)=S42)),"產地資料有錯",(IF(NOT((Q42+R42)=S42),"抽樣地點有錯",""))))</f>
      </c>
    </row>
    <row r="43" spans="1:19" ht="20.25" customHeight="1" thickBot="1">
      <c r="A43" s="180"/>
      <c r="B43" s="65" t="s">
        <v>280</v>
      </c>
      <c r="C43" s="66">
        <f aca="true" t="shared" si="12" ref="C43:S43">IF(AND(C41=0,C42=0),"-",C42/C41*100)</f>
        <v>0</v>
      </c>
      <c r="D43" s="66">
        <f t="shared" si="12"/>
        <v>0</v>
      </c>
      <c r="E43" s="67">
        <f t="shared" si="12"/>
        <v>0</v>
      </c>
      <c r="F43" s="68">
        <f t="shared" si="12"/>
        <v>0</v>
      </c>
      <c r="G43" s="67">
        <f t="shared" si="12"/>
        <v>0</v>
      </c>
      <c r="H43" s="67" t="str">
        <f t="shared" si="12"/>
        <v>-</v>
      </c>
      <c r="I43" s="67" t="str">
        <f t="shared" si="12"/>
        <v>-</v>
      </c>
      <c r="J43" s="67" t="str">
        <f t="shared" si="12"/>
        <v>-</v>
      </c>
      <c r="K43" s="67" t="str">
        <f t="shared" si="12"/>
        <v>-</v>
      </c>
      <c r="L43" s="68" t="str">
        <f t="shared" si="12"/>
        <v>-</v>
      </c>
      <c r="M43" s="68" t="str">
        <f t="shared" si="12"/>
        <v>-</v>
      </c>
      <c r="N43" s="69">
        <f t="shared" si="12"/>
        <v>0</v>
      </c>
      <c r="O43" s="69" t="str">
        <f t="shared" si="12"/>
        <v>-</v>
      </c>
      <c r="P43" s="69">
        <f t="shared" si="12"/>
        <v>11.11111111111111</v>
      </c>
      <c r="Q43" s="67">
        <f t="shared" si="12"/>
        <v>0</v>
      </c>
      <c r="R43" s="70">
        <f t="shared" si="12"/>
        <v>2.7777777777777777</v>
      </c>
      <c r="S43" s="71">
        <f t="shared" si="12"/>
        <v>1.8518518518518516</v>
      </c>
    </row>
    <row r="44" spans="1:20" ht="20.25" customHeight="1">
      <c r="A44" s="178" t="s">
        <v>236</v>
      </c>
      <c r="B44" s="55" t="s">
        <v>278</v>
      </c>
      <c r="C44" s="56">
        <v>15</v>
      </c>
      <c r="D44" s="56">
        <v>10</v>
      </c>
      <c r="E44" s="56">
        <v>9</v>
      </c>
      <c r="F44" s="56">
        <v>1</v>
      </c>
      <c r="G44" s="56">
        <v>5</v>
      </c>
      <c r="H44" s="56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57">
        <f>SUM(C44:M44)</f>
        <v>40</v>
      </c>
      <c r="O44" s="61">
        <v>0</v>
      </c>
      <c r="P44" s="57">
        <v>8</v>
      </c>
      <c r="Q44" s="56">
        <v>19</v>
      </c>
      <c r="R44" s="58">
        <v>29</v>
      </c>
      <c r="S44" s="59">
        <v>48</v>
      </c>
      <c r="T44">
        <f>IF(AND(NOT((N44+O44+P44)=S44),NOT((Q44+R44)=S44)),"產地及抽樣地點有錯",IF((NOT((N44+O44+P44)=S44)),"產地資料有錯",(IF(NOT((Q44+R44)=S44),"抽樣地點有錯",""))))</f>
      </c>
    </row>
    <row r="45" spans="1:20" ht="20.25" customHeight="1">
      <c r="A45" s="179"/>
      <c r="B45" s="60" t="s">
        <v>279</v>
      </c>
      <c r="C45" s="61">
        <v>0</v>
      </c>
      <c r="D45" s="61">
        <v>0</v>
      </c>
      <c r="E45" s="61">
        <v>1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2">
        <f>SUM(C45:M45)</f>
        <v>1</v>
      </c>
      <c r="O45" s="61">
        <v>0</v>
      </c>
      <c r="P45" s="62">
        <v>3</v>
      </c>
      <c r="Q45" s="61">
        <v>1</v>
      </c>
      <c r="R45" s="63">
        <v>3</v>
      </c>
      <c r="S45" s="64">
        <v>4</v>
      </c>
      <c r="T45">
        <f>IF(AND(NOT((N45+O45+P45)=S45),NOT((Q45+R45)=S45)),"產地及抽樣地點有錯",IF((NOT((N45+O45+P45)=S45)),"產地資料有錯",(IF(NOT((Q45+R45)=S45),"抽樣地點有錯",""))))</f>
      </c>
    </row>
    <row r="46" spans="1:19" ht="20.25" customHeight="1" thickBot="1">
      <c r="A46" s="180"/>
      <c r="B46" s="65" t="s">
        <v>280</v>
      </c>
      <c r="C46" s="66">
        <f aca="true" t="shared" si="13" ref="C46:S46">IF(AND(C44=0,C45=0),"-",C45/C44*100)</f>
        <v>0</v>
      </c>
      <c r="D46" s="66">
        <f t="shared" si="13"/>
        <v>0</v>
      </c>
      <c r="E46" s="67">
        <f t="shared" si="13"/>
        <v>11.11111111111111</v>
      </c>
      <c r="F46" s="68">
        <f t="shared" si="13"/>
        <v>0</v>
      </c>
      <c r="G46" s="67">
        <f t="shared" si="13"/>
        <v>0</v>
      </c>
      <c r="H46" s="67" t="str">
        <f t="shared" si="13"/>
        <v>-</v>
      </c>
      <c r="I46" s="67" t="str">
        <f t="shared" si="13"/>
        <v>-</v>
      </c>
      <c r="J46" s="67" t="str">
        <f t="shared" si="13"/>
        <v>-</v>
      </c>
      <c r="K46" s="67" t="str">
        <f t="shared" si="13"/>
        <v>-</v>
      </c>
      <c r="L46" s="68" t="str">
        <f t="shared" si="13"/>
        <v>-</v>
      </c>
      <c r="M46" s="68" t="str">
        <f t="shared" si="13"/>
        <v>-</v>
      </c>
      <c r="N46" s="69">
        <f t="shared" si="13"/>
        <v>2.5</v>
      </c>
      <c r="O46" s="69" t="str">
        <f t="shared" si="13"/>
        <v>-</v>
      </c>
      <c r="P46" s="69">
        <f t="shared" si="13"/>
        <v>37.5</v>
      </c>
      <c r="Q46" s="67">
        <f t="shared" si="13"/>
        <v>5.263157894736842</v>
      </c>
      <c r="R46" s="70">
        <f t="shared" si="13"/>
        <v>10.344827586206897</v>
      </c>
      <c r="S46" s="71">
        <f t="shared" si="13"/>
        <v>8.333333333333332</v>
      </c>
    </row>
    <row r="47" spans="1:19" ht="20.25" customHeight="1">
      <c r="A47" s="91"/>
      <c r="B47" s="91"/>
      <c r="C47" s="92"/>
      <c r="D47" s="92"/>
      <c r="E47" s="93"/>
      <c r="F47" s="94"/>
      <c r="G47" s="93"/>
      <c r="H47" s="93"/>
      <c r="I47" s="93"/>
      <c r="J47" s="93"/>
      <c r="K47" s="93"/>
      <c r="L47" s="94"/>
      <c r="M47" s="94"/>
      <c r="N47" s="95"/>
      <c r="O47" s="95"/>
      <c r="P47" s="95"/>
      <c r="Q47" s="93"/>
      <c r="R47" s="93"/>
      <c r="S47" s="96"/>
    </row>
    <row r="48" spans="1:19" ht="20.25" customHeight="1">
      <c r="A48" s="82" t="s">
        <v>333</v>
      </c>
      <c r="B48" s="91"/>
      <c r="C48" s="92"/>
      <c r="D48" s="92"/>
      <c r="E48" s="93"/>
      <c r="F48" s="94"/>
      <c r="G48" s="93"/>
      <c r="H48" s="93"/>
      <c r="I48" s="93"/>
      <c r="J48" s="93"/>
      <c r="K48" s="93"/>
      <c r="L48" s="94"/>
      <c r="M48" s="94"/>
      <c r="N48" s="95"/>
      <c r="O48" s="95"/>
      <c r="P48" s="95"/>
      <c r="Q48" s="93"/>
      <c r="R48" s="93"/>
      <c r="S48" s="96"/>
    </row>
    <row r="49" spans="1:19" ht="20.25" customHeight="1">
      <c r="A49" t="s">
        <v>29</v>
      </c>
      <c r="B49" s="91"/>
      <c r="C49" s="92"/>
      <c r="D49" s="92"/>
      <c r="E49" s="93"/>
      <c r="F49" s="94"/>
      <c r="G49" s="93"/>
      <c r="H49" s="93"/>
      <c r="I49" s="93"/>
      <c r="J49" s="93"/>
      <c r="K49" s="93"/>
      <c r="L49" s="94"/>
      <c r="M49" s="94"/>
      <c r="N49" s="95"/>
      <c r="O49" s="95"/>
      <c r="P49" s="95"/>
      <c r="Q49" s="93"/>
      <c r="R49" s="93"/>
      <c r="S49" s="96"/>
    </row>
    <row r="50" spans="1:16" ht="20.25" customHeight="1">
      <c r="A50" s="72" t="s">
        <v>283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20.25" customHeight="1">
      <c r="A51" s="72" t="s">
        <v>284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20.25" customHeight="1">
      <c r="A52" s="72" t="s">
        <v>285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20.25" customHeight="1">
      <c r="A53" s="72" t="s">
        <v>286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20.25" customHeight="1">
      <c r="A54" s="72" t="s">
        <v>287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20.25" customHeight="1">
      <c r="A55" s="72" t="s">
        <v>288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20.25" customHeight="1">
      <c r="A56" s="72" t="s">
        <v>289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20.25" customHeight="1">
      <c r="A57" s="72" t="s">
        <v>290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20.25" customHeight="1">
      <c r="A58" s="72" t="s">
        <v>291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20.25" customHeight="1">
      <c r="A59" s="72" t="s">
        <v>292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20.25" customHeight="1">
      <c r="A60" s="73" t="s">
        <v>293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3" spans="1:2" ht="20.25" customHeight="1">
      <c r="A63" s="75"/>
      <c r="B63" s="75"/>
    </row>
  </sheetData>
  <sheetProtection/>
  <mergeCells count="24">
    <mergeCell ref="A1:O1"/>
    <mergeCell ref="A2:O2"/>
    <mergeCell ref="A8:A10"/>
    <mergeCell ref="S3:S7"/>
    <mergeCell ref="C3:O3"/>
    <mergeCell ref="P3:P7"/>
    <mergeCell ref="C4:N4"/>
    <mergeCell ref="O4:O7"/>
    <mergeCell ref="A11:A13"/>
    <mergeCell ref="A14:A16"/>
    <mergeCell ref="A35:A37"/>
    <mergeCell ref="A38:A40"/>
    <mergeCell ref="A23:A25"/>
    <mergeCell ref="A26:A28"/>
    <mergeCell ref="A44:A46"/>
    <mergeCell ref="A17:A19"/>
    <mergeCell ref="A20:A22"/>
    <mergeCell ref="Q3:R5"/>
    <mergeCell ref="C5:N5"/>
    <mergeCell ref="A3:A7"/>
    <mergeCell ref="B3:B7"/>
    <mergeCell ref="A29:A31"/>
    <mergeCell ref="A32:A34"/>
    <mergeCell ref="A41:A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pane xSplit="2" ySplit="10" topLeftCell="C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A48" sqref="A48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7.375" style="0" customWidth="1"/>
    <col min="20" max="20" width="14.625" style="0" customWidth="1"/>
  </cols>
  <sheetData>
    <row r="1" spans="1:19" ht="20.25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97" t="s">
        <v>127</v>
      </c>
      <c r="Q1" s="97"/>
      <c r="R1" s="98"/>
      <c r="S1" s="98"/>
    </row>
    <row r="2" spans="1:19" ht="20.25" customHeight="1" thickBot="1">
      <c r="A2" s="139" t="s">
        <v>128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99" t="s">
        <v>129</v>
      </c>
      <c r="Q2" s="99"/>
      <c r="R2" s="98"/>
      <c r="S2" s="98"/>
    </row>
    <row r="3" spans="1:19" ht="20.25" customHeight="1">
      <c r="A3" s="136" t="s">
        <v>130</v>
      </c>
      <c r="B3" s="130" t="s">
        <v>131</v>
      </c>
      <c r="C3" s="142" t="s">
        <v>132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133</v>
      </c>
      <c r="Q3" s="168" t="s">
        <v>134</v>
      </c>
      <c r="R3" s="169"/>
      <c r="S3" s="148" t="s">
        <v>136</v>
      </c>
    </row>
    <row r="4" spans="1:19" ht="20.25" customHeight="1">
      <c r="A4" s="137"/>
      <c r="B4" s="131"/>
      <c r="C4" s="161" t="s">
        <v>137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4" t="s">
        <v>138</v>
      </c>
      <c r="P4" s="146"/>
      <c r="Q4" s="170"/>
      <c r="R4" s="171"/>
      <c r="S4" s="149"/>
    </row>
    <row r="5" spans="1:19" ht="20.25" customHeight="1">
      <c r="A5" s="137"/>
      <c r="B5" s="131"/>
      <c r="C5" s="165" t="s">
        <v>139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6"/>
      <c r="P5" s="146"/>
      <c r="Q5" s="172"/>
      <c r="R5" s="173"/>
      <c r="S5" s="149"/>
    </row>
    <row r="6" spans="1:19" ht="20.25" customHeight="1">
      <c r="A6" s="137"/>
      <c r="B6" s="131"/>
      <c r="C6" s="1" t="s">
        <v>0</v>
      </c>
      <c r="D6" s="1" t="s">
        <v>142</v>
      </c>
      <c r="E6" s="1" t="s">
        <v>143</v>
      </c>
      <c r="F6" s="1" t="s">
        <v>144</v>
      </c>
      <c r="G6" s="1" t="s">
        <v>145</v>
      </c>
      <c r="H6" s="1" t="s">
        <v>146</v>
      </c>
      <c r="I6" s="2" t="s">
        <v>147</v>
      </c>
      <c r="J6" s="1" t="s">
        <v>148</v>
      </c>
      <c r="K6" s="1" t="s">
        <v>149</v>
      </c>
      <c r="L6" s="2" t="s">
        <v>150</v>
      </c>
      <c r="M6" s="2" t="s">
        <v>221</v>
      </c>
      <c r="N6" s="3" t="s">
        <v>151</v>
      </c>
      <c r="O6" s="146"/>
      <c r="P6" s="146"/>
      <c r="Q6" s="4" t="s">
        <v>152</v>
      </c>
      <c r="R6" s="4" t="s">
        <v>153</v>
      </c>
      <c r="S6" s="149"/>
    </row>
    <row r="7" spans="1:19" ht="20.25" customHeight="1" thickBot="1">
      <c r="A7" s="138"/>
      <c r="B7" s="132"/>
      <c r="C7" s="51" t="s">
        <v>154</v>
      </c>
      <c r="D7" s="51" t="s">
        <v>155</v>
      </c>
      <c r="E7" s="51" t="s">
        <v>156</v>
      </c>
      <c r="F7" s="51" t="s">
        <v>157</v>
      </c>
      <c r="G7" s="51" t="s">
        <v>158</v>
      </c>
      <c r="H7" s="51" t="s">
        <v>159</v>
      </c>
      <c r="I7" s="51" t="s">
        <v>160</v>
      </c>
      <c r="J7" s="51" t="s">
        <v>161</v>
      </c>
      <c r="K7" s="51" t="s">
        <v>162</v>
      </c>
      <c r="L7" s="52" t="s">
        <v>163</v>
      </c>
      <c r="M7" s="52" t="s">
        <v>222</v>
      </c>
      <c r="N7" s="53" t="s">
        <v>164</v>
      </c>
      <c r="O7" s="147"/>
      <c r="P7" s="147"/>
      <c r="Q7" s="54" t="s">
        <v>165</v>
      </c>
      <c r="R7" s="54" t="s">
        <v>166</v>
      </c>
      <c r="S7" s="150"/>
    </row>
    <row r="8" spans="1:20" ht="20.25" customHeight="1">
      <c r="A8" s="151" t="s">
        <v>223</v>
      </c>
      <c r="B8" s="5" t="s">
        <v>168</v>
      </c>
      <c r="C8" s="84">
        <f aca="true" t="shared" si="0" ref="C8:S8">SUM(C11,C14,C17,C20,C23,C26,C29,C32,C35,C38,C41,C44)</f>
        <v>199</v>
      </c>
      <c r="D8" s="84">
        <f t="shared" si="0"/>
        <v>116</v>
      </c>
      <c r="E8" s="84">
        <f t="shared" si="0"/>
        <v>191</v>
      </c>
      <c r="F8" s="84">
        <f t="shared" si="0"/>
        <v>22</v>
      </c>
      <c r="G8" s="84">
        <f t="shared" si="0"/>
        <v>56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584</v>
      </c>
      <c r="O8" s="84">
        <f t="shared" si="0"/>
        <v>0</v>
      </c>
      <c r="P8" s="84">
        <f t="shared" si="0"/>
        <v>107</v>
      </c>
      <c r="Q8" s="84">
        <f t="shared" si="0"/>
        <v>178</v>
      </c>
      <c r="R8" s="84">
        <f t="shared" si="0"/>
        <v>513</v>
      </c>
      <c r="S8" s="85">
        <f t="shared" si="0"/>
        <v>691</v>
      </c>
      <c r="T8">
        <f>IF(AND(NOT((N8+O8+P8)=S8),NOT((Q8+R8)=S8)),"產地及抽樣地點有錯",IF((NOT((N8+O8+P8)=S8)),"產地資料有錯",(IF(NOT((Q8+R8)=S8),"抽樣地點有錯",""))))</f>
      </c>
    </row>
    <row r="9" spans="1:20" ht="20.25" customHeight="1">
      <c r="A9" s="152"/>
      <c r="B9" s="8" t="s">
        <v>169</v>
      </c>
      <c r="C9" s="9">
        <f aca="true" t="shared" si="1" ref="C9:S9">SUM(C12,C15,C18,C21,C24,C27,C30,C33,C36,C39,C42,C45)</f>
        <v>0</v>
      </c>
      <c r="D9" s="9">
        <f t="shared" si="1"/>
        <v>3</v>
      </c>
      <c r="E9" s="9">
        <f t="shared" si="1"/>
        <v>0</v>
      </c>
      <c r="F9" s="9">
        <f t="shared" si="1"/>
        <v>0</v>
      </c>
      <c r="G9" s="9">
        <f t="shared" si="1"/>
        <v>3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6</v>
      </c>
      <c r="O9" s="9">
        <f t="shared" si="1"/>
        <v>0</v>
      </c>
      <c r="P9" s="9">
        <f t="shared" si="1"/>
        <v>7</v>
      </c>
      <c r="Q9" s="9">
        <f t="shared" si="1"/>
        <v>1</v>
      </c>
      <c r="R9" s="9">
        <f t="shared" si="1"/>
        <v>12</v>
      </c>
      <c r="S9" s="86">
        <f t="shared" si="1"/>
        <v>13</v>
      </c>
      <c r="T9">
        <f>IF(AND(NOT((N9+O9+P9)=S9),NOT((Q9+R9)=S9)),"產地及抽樣地點有錯",IF((NOT((N9+O9+P9)=S9)),"產地資料有錯",(IF(NOT((Q9+R9)=S9),"抽樣地點有錯",""))))</f>
      </c>
    </row>
    <row r="10" spans="1:19" ht="20.25" customHeight="1" thickBot="1">
      <c r="A10" s="153"/>
      <c r="B10" s="11" t="s">
        <v>170</v>
      </c>
      <c r="C10" s="12">
        <v>0.53475935828877</v>
      </c>
      <c r="D10" s="12">
        <v>1.4492753623188406</v>
      </c>
      <c r="E10" s="12">
        <v>0.9090909090909091</v>
      </c>
      <c r="F10" s="12">
        <v>5.263157894736842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>
        <v>5.263157894736842</v>
      </c>
      <c r="O10" s="12">
        <v>0</v>
      </c>
      <c r="P10" s="12">
        <v>10.79136690647482</v>
      </c>
      <c r="Q10" s="12">
        <v>0.4444444444444444</v>
      </c>
      <c r="R10" s="12">
        <v>4.904632152588556</v>
      </c>
      <c r="S10" s="13">
        <v>3.372681281618887</v>
      </c>
    </row>
    <row r="11" spans="1:20" ht="20.25" customHeight="1">
      <c r="A11" s="178" t="s">
        <v>224</v>
      </c>
      <c r="B11" s="55" t="s">
        <v>168</v>
      </c>
      <c r="C11" s="56">
        <v>13</v>
      </c>
      <c r="D11" s="56">
        <v>2</v>
      </c>
      <c r="E11" s="56">
        <v>15</v>
      </c>
      <c r="F11" s="56">
        <v>0</v>
      </c>
      <c r="G11" s="56">
        <v>3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f>SUM(C11:M11)</f>
        <v>33</v>
      </c>
      <c r="O11" s="57">
        <v>0</v>
      </c>
      <c r="P11" s="57">
        <v>11</v>
      </c>
      <c r="Q11" s="56">
        <v>15</v>
      </c>
      <c r="R11" s="58">
        <v>29</v>
      </c>
      <c r="S11" s="59">
        <f>N11+P11+O11</f>
        <v>44</v>
      </c>
      <c r="T11">
        <f>IF(AND(NOT((N11+O11+P11)=S11),NOT((Q11+R11)=S11)),"產地及抽樣地點有錯",IF((NOT((N11+O11+P11)=S11)),"產地資料有錯",(IF(NOT((Q11+R11)=S11),"抽樣地點有錯",""))))</f>
      </c>
    </row>
    <row r="12" spans="1:20" ht="20.25" customHeight="1">
      <c r="A12" s="179"/>
      <c r="B12" s="60" t="s">
        <v>169</v>
      </c>
      <c r="C12" s="61">
        <v>0</v>
      </c>
      <c r="D12" s="61">
        <v>1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f>SUM(C12:M12)</f>
        <v>1</v>
      </c>
      <c r="O12" s="62">
        <v>0</v>
      </c>
      <c r="P12" s="62">
        <v>1</v>
      </c>
      <c r="Q12" s="61">
        <v>0</v>
      </c>
      <c r="R12" s="63">
        <v>2</v>
      </c>
      <c r="S12" s="64">
        <v>2</v>
      </c>
      <c r="T12">
        <f>IF(AND(NOT((N12+O12+P12)=S12),NOT((Q12+R12)=S12)),"產地及抽樣地點有錯",IF((NOT((N12+O12+P12)=S12)),"產地資料有錯",(IF(NOT((Q12+R12)=S12),"抽樣地點有錯",""))))</f>
      </c>
    </row>
    <row r="13" spans="1:19" ht="20.25" customHeight="1" thickBot="1">
      <c r="A13" s="180"/>
      <c r="B13" s="65" t="s">
        <v>170</v>
      </c>
      <c r="C13" s="66">
        <f aca="true" t="shared" si="2" ref="C13:S13">IF(AND(C11=0,C12=0),"-",C12/C11*100)</f>
        <v>0</v>
      </c>
      <c r="D13" s="66">
        <f t="shared" si="2"/>
        <v>50</v>
      </c>
      <c r="E13" s="67">
        <f t="shared" si="2"/>
        <v>0</v>
      </c>
      <c r="F13" s="68" t="str">
        <f t="shared" si="2"/>
        <v>-</v>
      </c>
      <c r="G13" s="67">
        <f t="shared" si="2"/>
        <v>0</v>
      </c>
      <c r="H13" s="67" t="str">
        <f t="shared" si="2"/>
        <v>-</v>
      </c>
      <c r="I13" s="67" t="str">
        <f t="shared" si="2"/>
        <v>-</v>
      </c>
      <c r="J13" s="67" t="str">
        <f t="shared" si="2"/>
        <v>-</v>
      </c>
      <c r="K13" s="67" t="str">
        <f t="shared" si="2"/>
        <v>-</v>
      </c>
      <c r="L13" s="68" t="str">
        <f t="shared" si="2"/>
        <v>-</v>
      </c>
      <c r="M13" s="68" t="str">
        <f t="shared" si="2"/>
        <v>-</v>
      </c>
      <c r="N13" s="69">
        <f t="shared" si="2"/>
        <v>3.0303030303030303</v>
      </c>
      <c r="O13" s="69" t="str">
        <f t="shared" si="2"/>
        <v>-</v>
      </c>
      <c r="P13" s="69">
        <f t="shared" si="2"/>
        <v>9.090909090909092</v>
      </c>
      <c r="Q13" s="67">
        <f t="shared" si="2"/>
        <v>0</v>
      </c>
      <c r="R13" s="70">
        <f t="shared" si="2"/>
        <v>6.896551724137931</v>
      </c>
      <c r="S13" s="71">
        <f t="shared" si="2"/>
        <v>4.545454545454546</v>
      </c>
    </row>
    <row r="14" spans="1:20" ht="20.25" customHeight="1">
      <c r="A14" s="178" t="s">
        <v>225</v>
      </c>
      <c r="B14" s="55" t="s">
        <v>168</v>
      </c>
      <c r="C14" s="56">
        <v>11</v>
      </c>
      <c r="D14" s="56">
        <v>13</v>
      </c>
      <c r="E14" s="56">
        <v>5</v>
      </c>
      <c r="F14" s="56">
        <v>0</v>
      </c>
      <c r="G14" s="56">
        <v>7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f>SUM(C14:M14)</f>
        <v>36</v>
      </c>
      <c r="O14" s="57">
        <v>0</v>
      </c>
      <c r="P14" s="57">
        <v>11</v>
      </c>
      <c r="Q14" s="56">
        <v>16</v>
      </c>
      <c r="R14" s="58">
        <v>31</v>
      </c>
      <c r="S14" s="59">
        <v>47</v>
      </c>
      <c r="T14">
        <f>IF(AND(NOT((N14+O14+P14)=S14),NOT((Q14+R14)=S14)),"產地及抽樣地點有錯",IF((NOT((N14+O14+P14)=S14)),"產地資料有錯",(IF(NOT((Q14+R14)=S14),"抽樣地點有錯",""))))</f>
      </c>
    </row>
    <row r="15" spans="1:20" ht="20.25" customHeight="1">
      <c r="A15" s="179"/>
      <c r="B15" s="60" t="s">
        <v>169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f>SUM(C15:M15)</f>
        <v>0</v>
      </c>
      <c r="O15" s="62">
        <v>0</v>
      </c>
      <c r="P15" s="62">
        <v>0</v>
      </c>
      <c r="Q15" s="61">
        <v>0</v>
      </c>
      <c r="R15" s="63">
        <v>0</v>
      </c>
      <c r="S15" s="64">
        <v>0</v>
      </c>
      <c r="T15">
        <f>IF(AND(NOT((N15+O15+P15)=S15),NOT((Q15+R15)=S15)),"產地及抽樣地點有錯",IF((NOT((N15+O15+P15)=S15)),"產地資料有錯",(IF(NOT((Q15+R15)=S15),"抽樣地點有錯",""))))</f>
      </c>
    </row>
    <row r="16" spans="1:19" ht="20.25" customHeight="1" thickBot="1">
      <c r="A16" s="180"/>
      <c r="B16" s="65" t="s">
        <v>170</v>
      </c>
      <c r="C16" s="66">
        <f aca="true" t="shared" si="3" ref="C16:S16">IF(AND(C14=0,C15=0),"-",C15/C14*100)</f>
        <v>0</v>
      </c>
      <c r="D16" s="66">
        <f t="shared" si="3"/>
        <v>0</v>
      </c>
      <c r="E16" s="67">
        <f t="shared" si="3"/>
        <v>0</v>
      </c>
      <c r="F16" s="68" t="str">
        <f t="shared" si="3"/>
        <v>-</v>
      </c>
      <c r="G16" s="67">
        <f t="shared" si="3"/>
        <v>0</v>
      </c>
      <c r="H16" s="67" t="str">
        <f t="shared" si="3"/>
        <v>-</v>
      </c>
      <c r="I16" s="67" t="str">
        <f t="shared" si="3"/>
        <v>-</v>
      </c>
      <c r="J16" s="67" t="str">
        <f t="shared" si="3"/>
        <v>-</v>
      </c>
      <c r="K16" s="67" t="str">
        <f t="shared" si="3"/>
        <v>-</v>
      </c>
      <c r="L16" s="68" t="str">
        <f t="shared" si="3"/>
        <v>-</v>
      </c>
      <c r="M16" s="68" t="str">
        <f t="shared" si="3"/>
        <v>-</v>
      </c>
      <c r="N16" s="69">
        <f t="shared" si="3"/>
        <v>0</v>
      </c>
      <c r="O16" s="69" t="str">
        <f t="shared" si="3"/>
        <v>-</v>
      </c>
      <c r="P16" s="69">
        <f t="shared" si="3"/>
        <v>0</v>
      </c>
      <c r="Q16" s="67">
        <f t="shared" si="3"/>
        <v>0</v>
      </c>
      <c r="R16" s="70">
        <f t="shared" si="3"/>
        <v>0</v>
      </c>
      <c r="S16" s="71">
        <f t="shared" si="3"/>
        <v>0</v>
      </c>
    </row>
    <row r="17" spans="1:20" ht="20.25" customHeight="1">
      <c r="A17" s="178" t="s">
        <v>211</v>
      </c>
      <c r="B17" s="55" t="s">
        <v>168</v>
      </c>
      <c r="C17" s="56">
        <v>16</v>
      </c>
      <c r="D17" s="56">
        <v>9</v>
      </c>
      <c r="E17" s="56">
        <v>13</v>
      </c>
      <c r="F17" s="56">
        <v>5</v>
      </c>
      <c r="G17" s="56">
        <v>1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f>SUM(C17:M17)</f>
        <v>44</v>
      </c>
      <c r="O17" s="57">
        <v>0</v>
      </c>
      <c r="P17" s="57">
        <v>16</v>
      </c>
      <c r="Q17" s="56">
        <v>20</v>
      </c>
      <c r="R17" s="58">
        <v>40</v>
      </c>
      <c r="S17" s="59">
        <v>60</v>
      </c>
      <c r="T17">
        <f>IF(AND(NOT((N17+O17+P17)=S17),NOT((Q17+R17)=S17)),"產地及抽樣地點有錯",IF((NOT((N17+O17+P17)=S17)),"產地資料有錯",(IF(NOT((Q17+R17)=S17),"抽樣地點有錯",""))))</f>
      </c>
    </row>
    <row r="18" spans="1:20" ht="20.25" customHeight="1">
      <c r="A18" s="179"/>
      <c r="B18" s="60" t="s">
        <v>169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f>SUM(C18:M18)</f>
        <v>0</v>
      </c>
      <c r="O18" s="62">
        <v>0</v>
      </c>
      <c r="P18" s="62">
        <v>1</v>
      </c>
      <c r="Q18" s="61">
        <v>0</v>
      </c>
      <c r="R18" s="63">
        <v>1</v>
      </c>
      <c r="S18" s="64">
        <v>1</v>
      </c>
      <c r="T18">
        <f>IF(AND(NOT((N18+O18+P18)=S18),NOT((Q18+R18)=S18)),"產地及抽樣地點有錯",IF((NOT((N18+O18+P18)=S18)),"產地資料有錯",(IF(NOT((Q18+R18)=S18),"抽樣地點有錯",""))))</f>
      </c>
    </row>
    <row r="19" spans="1:19" ht="20.25" customHeight="1" thickBot="1">
      <c r="A19" s="180"/>
      <c r="B19" s="65" t="s">
        <v>170</v>
      </c>
      <c r="C19" s="66">
        <f aca="true" t="shared" si="4" ref="C19:S19">IF(AND(C17=0,C18=0),"-",C18/C17*100)</f>
        <v>0</v>
      </c>
      <c r="D19" s="66">
        <f t="shared" si="4"/>
        <v>0</v>
      </c>
      <c r="E19" s="67">
        <f t="shared" si="4"/>
        <v>0</v>
      </c>
      <c r="F19" s="68">
        <f t="shared" si="4"/>
        <v>0</v>
      </c>
      <c r="G19" s="67">
        <f t="shared" si="4"/>
        <v>0</v>
      </c>
      <c r="H19" s="67" t="str">
        <f t="shared" si="4"/>
        <v>-</v>
      </c>
      <c r="I19" s="67" t="str">
        <f t="shared" si="4"/>
        <v>-</v>
      </c>
      <c r="J19" s="67" t="str">
        <f t="shared" si="4"/>
        <v>-</v>
      </c>
      <c r="K19" s="67" t="str">
        <f t="shared" si="4"/>
        <v>-</v>
      </c>
      <c r="L19" s="68" t="str">
        <f t="shared" si="4"/>
        <v>-</v>
      </c>
      <c r="M19" s="68" t="str">
        <f t="shared" si="4"/>
        <v>-</v>
      </c>
      <c r="N19" s="69">
        <f t="shared" si="4"/>
        <v>0</v>
      </c>
      <c r="O19" s="69" t="str">
        <f t="shared" si="4"/>
        <v>-</v>
      </c>
      <c r="P19" s="69">
        <f t="shared" si="4"/>
        <v>6.25</v>
      </c>
      <c r="Q19" s="67">
        <f t="shared" si="4"/>
        <v>0</v>
      </c>
      <c r="R19" s="70">
        <f t="shared" si="4"/>
        <v>2.5</v>
      </c>
      <c r="S19" s="71">
        <f t="shared" si="4"/>
        <v>1.6666666666666667</v>
      </c>
    </row>
    <row r="20" spans="1:20" ht="20.25" customHeight="1">
      <c r="A20" s="178" t="s">
        <v>212</v>
      </c>
      <c r="B20" s="55" t="s">
        <v>168</v>
      </c>
      <c r="C20" s="56">
        <v>17</v>
      </c>
      <c r="D20" s="56">
        <v>8</v>
      </c>
      <c r="E20" s="56">
        <v>13</v>
      </c>
      <c r="F20" s="56">
        <v>1</v>
      </c>
      <c r="G20" s="56">
        <v>9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f>SUM(C20:M20)</f>
        <v>48</v>
      </c>
      <c r="O20" s="57">
        <v>0</v>
      </c>
      <c r="P20" s="57">
        <v>11</v>
      </c>
      <c r="Q20" s="56">
        <v>6</v>
      </c>
      <c r="R20" s="58">
        <v>53</v>
      </c>
      <c r="S20" s="59">
        <v>59</v>
      </c>
      <c r="T20">
        <f>IF(AND(NOT((N20+O20+P20)=S20),NOT((Q20+R20)=S20)),"產地及抽樣地點有錯",IF((NOT((N20+O20+P20)=S20)),"產地資料有錯",(IF(NOT((Q20+R20)=S20),"抽樣地點有錯",""))))</f>
      </c>
    </row>
    <row r="21" spans="1:20" ht="20.25" customHeight="1">
      <c r="A21" s="179"/>
      <c r="B21" s="60" t="s">
        <v>169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f>SUM(C21:M21)</f>
        <v>0</v>
      </c>
      <c r="O21" s="62">
        <v>0</v>
      </c>
      <c r="P21" s="62">
        <v>0</v>
      </c>
      <c r="Q21" s="61">
        <v>0</v>
      </c>
      <c r="R21" s="63">
        <v>0</v>
      </c>
      <c r="S21" s="64">
        <v>0</v>
      </c>
      <c r="T21">
        <f>IF(AND(NOT((N21+O21+P21)=S21),NOT((Q21+R21)=S21)),"產地及抽樣地點有錯",IF((NOT((N21+O21+P21)=S21)),"產地資料有錯",(IF(NOT((Q21+R21)=S21),"抽樣地點有錯",""))))</f>
      </c>
    </row>
    <row r="22" spans="1:19" ht="20.25" customHeight="1" thickBot="1">
      <c r="A22" s="180"/>
      <c r="B22" s="65" t="s">
        <v>170</v>
      </c>
      <c r="C22" s="66">
        <f aca="true" t="shared" si="5" ref="C22:S22">IF(AND(C20=0,C21=0),"-",C21/C20*100)</f>
        <v>0</v>
      </c>
      <c r="D22" s="66">
        <f t="shared" si="5"/>
        <v>0</v>
      </c>
      <c r="E22" s="67">
        <f t="shared" si="5"/>
        <v>0</v>
      </c>
      <c r="F22" s="68">
        <f t="shared" si="5"/>
        <v>0</v>
      </c>
      <c r="G22" s="67">
        <f t="shared" si="5"/>
        <v>0</v>
      </c>
      <c r="H22" s="67" t="str">
        <f t="shared" si="5"/>
        <v>-</v>
      </c>
      <c r="I22" s="67" t="str">
        <f t="shared" si="5"/>
        <v>-</v>
      </c>
      <c r="J22" s="67" t="str">
        <f t="shared" si="5"/>
        <v>-</v>
      </c>
      <c r="K22" s="67" t="str">
        <f t="shared" si="5"/>
        <v>-</v>
      </c>
      <c r="L22" s="68" t="str">
        <f t="shared" si="5"/>
        <v>-</v>
      </c>
      <c r="M22" s="68" t="str">
        <f t="shared" si="5"/>
        <v>-</v>
      </c>
      <c r="N22" s="69">
        <f t="shared" si="5"/>
        <v>0</v>
      </c>
      <c r="O22" s="69" t="str">
        <f t="shared" si="5"/>
        <v>-</v>
      </c>
      <c r="P22" s="69">
        <f t="shared" si="5"/>
        <v>0</v>
      </c>
      <c r="Q22" s="67">
        <f t="shared" si="5"/>
        <v>0</v>
      </c>
      <c r="R22" s="70">
        <f t="shared" si="5"/>
        <v>0</v>
      </c>
      <c r="S22" s="71">
        <f t="shared" si="5"/>
        <v>0</v>
      </c>
    </row>
    <row r="23" spans="1:20" ht="20.25" customHeight="1">
      <c r="A23" s="178" t="s">
        <v>213</v>
      </c>
      <c r="B23" s="55" t="s">
        <v>168</v>
      </c>
      <c r="C23" s="56">
        <v>20</v>
      </c>
      <c r="D23" s="56">
        <v>3</v>
      </c>
      <c r="E23" s="56">
        <v>12</v>
      </c>
      <c r="F23" s="56">
        <v>1</v>
      </c>
      <c r="G23" s="56">
        <v>3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f>SUM(C23:M23)</f>
        <v>39</v>
      </c>
      <c r="O23" s="57">
        <v>0</v>
      </c>
      <c r="P23" s="57">
        <v>7</v>
      </c>
      <c r="Q23" s="56">
        <v>17</v>
      </c>
      <c r="R23" s="58">
        <v>29</v>
      </c>
      <c r="S23" s="87">
        <v>46</v>
      </c>
      <c r="T23">
        <f>IF(AND(NOT((N23+O23+P23)=S23),NOT((Q23+R23)=S23)),"產地及抽樣地點有錯",IF((NOT((N23+O23+P23)=S23)),"產地資料有錯",(IF(NOT((Q23+R23)=S23),"抽樣地點有錯",""))))</f>
      </c>
    </row>
    <row r="24" spans="1:20" ht="20.25" customHeight="1">
      <c r="A24" s="179"/>
      <c r="B24" s="60" t="s">
        <v>169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f>SUM(C24:M24)</f>
        <v>0</v>
      </c>
      <c r="O24" s="61">
        <v>0</v>
      </c>
      <c r="P24" s="61">
        <v>1</v>
      </c>
      <c r="Q24" s="61">
        <v>1</v>
      </c>
      <c r="R24" s="61">
        <v>0</v>
      </c>
      <c r="S24" s="88">
        <v>1</v>
      </c>
      <c r="T24">
        <f>IF(AND(NOT((N24+O24+P24)=S24),NOT((Q24+R24)=S24)),"產地及抽樣地點有錯",IF((NOT((N24+O24+P24)=S24)),"產地資料有錯",(IF(NOT((Q24+R24)=S24),"抽樣地點有錯",""))))</f>
      </c>
    </row>
    <row r="25" spans="1:19" ht="20.25" customHeight="1" thickBot="1">
      <c r="A25" s="180"/>
      <c r="B25" s="65" t="s">
        <v>170</v>
      </c>
      <c r="C25" s="66">
        <f aca="true" t="shared" si="6" ref="C25:S25">IF(AND(C23=0,C24=0),"-",C24/C23*100)</f>
        <v>0</v>
      </c>
      <c r="D25" s="66">
        <f t="shared" si="6"/>
        <v>0</v>
      </c>
      <c r="E25" s="67">
        <f t="shared" si="6"/>
        <v>0</v>
      </c>
      <c r="F25" s="68">
        <f t="shared" si="6"/>
        <v>0</v>
      </c>
      <c r="G25" s="67">
        <f t="shared" si="6"/>
        <v>0</v>
      </c>
      <c r="H25" s="67" t="str">
        <f t="shared" si="6"/>
        <v>-</v>
      </c>
      <c r="I25" s="67" t="str">
        <f t="shared" si="6"/>
        <v>-</v>
      </c>
      <c r="J25" s="67" t="str">
        <f t="shared" si="6"/>
        <v>-</v>
      </c>
      <c r="K25" s="67" t="str">
        <f t="shared" si="6"/>
        <v>-</v>
      </c>
      <c r="L25" s="68" t="str">
        <f t="shared" si="6"/>
        <v>-</v>
      </c>
      <c r="M25" s="68" t="str">
        <f t="shared" si="6"/>
        <v>-</v>
      </c>
      <c r="N25" s="69">
        <f t="shared" si="6"/>
        <v>0</v>
      </c>
      <c r="O25" s="69" t="str">
        <f t="shared" si="6"/>
        <v>-</v>
      </c>
      <c r="P25" s="69">
        <f t="shared" si="6"/>
        <v>14.285714285714285</v>
      </c>
      <c r="Q25" s="67">
        <f t="shared" si="6"/>
        <v>5.88235294117647</v>
      </c>
      <c r="R25" s="70">
        <f t="shared" si="6"/>
        <v>0</v>
      </c>
      <c r="S25" s="71">
        <f t="shared" si="6"/>
        <v>2.1739130434782608</v>
      </c>
    </row>
    <row r="26" spans="1:20" ht="20.25" customHeight="1">
      <c r="A26" s="178" t="s">
        <v>214</v>
      </c>
      <c r="B26" s="55" t="s">
        <v>168</v>
      </c>
      <c r="C26" s="56">
        <v>32</v>
      </c>
      <c r="D26" s="56">
        <v>13</v>
      </c>
      <c r="E26" s="56">
        <v>28</v>
      </c>
      <c r="F26" s="56">
        <v>5</v>
      </c>
      <c r="G26" s="56">
        <v>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57">
        <f>SUM(C26:M26)</f>
        <v>82</v>
      </c>
      <c r="O26" s="57">
        <v>0</v>
      </c>
      <c r="P26" s="57">
        <v>6</v>
      </c>
      <c r="Q26" s="56">
        <v>15</v>
      </c>
      <c r="R26" s="58">
        <v>73</v>
      </c>
      <c r="S26" s="59">
        <v>88</v>
      </c>
      <c r="T26">
        <f>IF(AND(NOT((N26+O26+P26)=S26),NOT((Q26+R26)=S26)),"產地及抽樣地點有錯",IF((NOT((N26+O26+P26)=S26)),"產地資料有錯",(IF(NOT((Q26+R26)=S26),"抽樣地點有錯",""))))</f>
      </c>
    </row>
    <row r="27" spans="1:20" ht="20.25" customHeight="1">
      <c r="A27" s="179"/>
      <c r="B27" s="60" t="s">
        <v>169</v>
      </c>
      <c r="C27" s="61">
        <v>0</v>
      </c>
      <c r="D27" s="61">
        <v>1</v>
      </c>
      <c r="E27" s="61">
        <v>0</v>
      </c>
      <c r="F27" s="61">
        <v>0</v>
      </c>
      <c r="G27" s="61">
        <v>1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f>SUM(C27:M27)</f>
        <v>2</v>
      </c>
      <c r="O27" s="62">
        <v>0</v>
      </c>
      <c r="P27" s="62">
        <v>1</v>
      </c>
      <c r="Q27" s="61">
        <v>0</v>
      </c>
      <c r="R27" s="63">
        <v>3</v>
      </c>
      <c r="S27" s="64">
        <v>3</v>
      </c>
      <c r="T27">
        <f>IF(AND(NOT((N27+O27+P27)=S27),NOT((Q27+R27)=S27)),"產地及抽樣地點有錯",IF((NOT((N27+O27+P27)=S27)),"產地資料有錯",(IF(NOT((Q27+R27)=S27),"抽樣地點有錯",""))))</f>
      </c>
    </row>
    <row r="28" spans="1:19" ht="20.25" customHeight="1" thickBot="1">
      <c r="A28" s="180"/>
      <c r="B28" s="65" t="s">
        <v>170</v>
      </c>
      <c r="C28" s="66">
        <f aca="true" t="shared" si="7" ref="C28:S28">IF(AND(C26=0,C27=0),"-",C27/C26*100)</f>
        <v>0</v>
      </c>
      <c r="D28" s="66">
        <f t="shared" si="7"/>
        <v>7.6923076923076925</v>
      </c>
      <c r="E28" s="67">
        <f t="shared" si="7"/>
        <v>0</v>
      </c>
      <c r="F28" s="68">
        <f t="shared" si="7"/>
        <v>0</v>
      </c>
      <c r="G28" s="67">
        <f t="shared" si="7"/>
        <v>25</v>
      </c>
      <c r="H28" s="67" t="str">
        <f t="shared" si="7"/>
        <v>-</v>
      </c>
      <c r="I28" s="67" t="str">
        <f t="shared" si="7"/>
        <v>-</v>
      </c>
      <c r="J28" s="67" t="str">
        <f t="shared" si="7"/>
        <v>-</v>
      </c>
      <c r="K28" s="67" t="str">
        <f t="shared" si="7"/>
        <v>-</v>
      </c>
      <c r="L28" s="68" t="str">
        <f t="shared" si="7"/>
        <v>-</v>
      </c>
      <c r="M28" s="68" t="str">
        <f t="shared" si="7"/>
        <v>-</v>
      </c>
      <c r="N28" s="69">
        <f t="shared" si="7"/>
        <v>2.4390243902439024</v>
      </c>
      <c r="O28" s="69" t="str">
        <f t="shared" si="7"/>
        <v>-</v>
      </c>
      <c r="P28" s="69">
        <f t="shared" si="7"/>
        <v>16.666666666666664</v>
      </c>
      <c r="Q28" s="67">
        <f t="shared" si="7"/>
        <v>0</v>
      </c>
      <c r="R28" s="70">
        <f t="shared" si="7"/>
        <v>4.10958904109589</v>
      </c>
      <c r="S28" s="71">
        <f t="shared" si="7"/>
        <v>3.4090909090909087</v>
      </c>
    </row>
    <row r="29" spans="1:20" ht="20.25" customHeight="1">
      <c r="A29" s="178" t="s">
        <v>215</v>
      </c>
      <c r="B29" s="55" t="s">
        <v>168</v>
      </c>
      <c r="C29" s="56">
        <v>13</v>
      </c>
      <c r="D29" s="56">
        <v>10</v>
      </c>
      <c r="E29" s="56">
        <v>8</v>
      </c>
      <c r="F29" s="56">
        <v>2</v>
      </c>
      <c r="G29" s="56">
        <v>4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90">
        <f>SUM(C29:M29)</f>
        <v>37</v>
      </c>
      <c r="O29" s="57">
        <v>0</v>
      </c>
      <c r="P29" s="57">
        <v>6</v>
      </c>
      <c r="Q29" s="56">
        <v>16</v>
      </c>
      <c r="R29" s="58">
        <v>27</v>
      </c>
      <c r="S29" s="59">
        <v>43</v>
      </c>
      <c r="T29">
        <f>IF(AND(NOT((N29+O29+P29)=S29),NOT((Q29+R29)=S29)),"產地及抽樣地點有錯",IF((NOT((N29+O29+P29)=S29)),"產地資料有錯",(IF(NOT((Q29+R29)=S29),"抽樣地點有錯",""))))</f>
      </c>
    </row>
    <row r="30" spans="1:20" ht="20.25" customHeight="1">
      <c r="A30" s="179"/>
      <c r="B30" s="60" t="s">
        <v>169</v>
      </c>
      <c r="C30" s="61">
        <v>0</v>
      </c>
      <c r="D30" s="61">
        <v>0</v>
      </c>
      <c r="E30" s="61">
        <v>0</v>
      </c>
      <c r="F30" s="61">
        <v>0</v>
      </c>
      <c r="G30" s="61">
        <v>1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f>SUM(C30:M30)</f>
        <v>1</v>
      </c>
      <c r="O30" s="62">
        <v>0</v>
      </c>
      <c r="P30" s="62">
        <v>2</v>
      </c>
      <c r="Q30" s="61">
        <v>0</v>
      </c>
      <c r="R30" s="63">
        <v>3</v>
      </c>
      <c r="S30" s="64">
        <v>3</v>
      </c>
      <c r="T30">
        <f>IF(AND(NOT((N30+O30+P30)=S30),NOT((Q30+R30)=S30)),"產地及抽樣地點有錯",IF((NOT((N30+O30+P30)=S30)),"產地資料有錯",(IF(NOT((Q30+R30)=S30),"抽樣地點有錯",""))))</f>
      </c>
    </row>
    <row r="31" spans="1:19" ht="20.25" customHeight="1" thickBot="1">
      <c r="A31" s="180"/>
      <c r="B31" s="65" t="s">
        <v>170</v>
      </c>
      <c r="C31" s="66">
        <f aca="true" t="shared" si="8" ref="C31:S31">IF(AND(C29=0,C30=0),"-",C30/C29*100)</f>
        <v>0</v>
      </c>
      <c r="D31" s="66">
        <f t="shared" si="8"/>
        <v>0</v>
      </c>
      <c r="E31" s="67">
        <f t="shared" si="8"/>
        <v>0</v>
      </c>
      <c r="F31" s="68">
        <f t="shared" si="8"/>
        <v>0</v>
      </c>
      <c r="G31" s="67">
        <f t="shared" si="8"/>
        <v>25</v>
      </c>
      <c r="H31" s="67" t="str">
        <f t="shared" si="8"/>
        <v>-</v>
      </c>
      <c r="I31" s="67" t="str">
        <f t="shared" si="8"/>
        <v>-</v>
      </c>
      <c r="J31" s="67" t="str">
        <f t="shared" si="8"/>
        <v>-</v>
      </c>
      <c r="K31" s="67" t="str">
        <f t="shared" si="8"/>
        <v>-</v>
      </c>
      <c r="L31" s="68" t="str">
        <f t="shared" si="8"/>
        <v>-</v>
      </c>
      <c r="M31" s="68" t="str">
        <f t="shared" si="8"/>
        <v>-</v>
      </c>
      <c r="N31" s="69">
        <f t="shared" si="8"/>
        <v>2.7027027027027026</v>
      </c>
      <c r="O31" s="69" t="str">
        <f t="shared" si="8"/>
        <v>-</v>
      </c>
      <c r="P31" s="69">
        <f t="shared" si="8"/>
        <v>33.33333333333333</v>
      </c>
      <c r="Q31" s="67">
        <f t="shared" si="8"/>
        <v>0</v>
      </c>
      <c r="R31" s="70">
        <f t="shared" si="8"/>
        <v>11.11111111111111</v>
      </c>
      <c r="S31" s="71">
        <f t="shared" si="8"/>
        <v>6.976744186046512</v>
      </c>
    </row>
    <row r="32" spans="1:20" ht="20.25" customHeight="1">
      <c r="A32" s="178" t="s">
        <v>216</v>
      </c>
      <c r="B32" s="55" t="s">
        <v>168</v>
      </c>
      <c r="C32" s="89">
        <v>15</v>
      </c>
      <c r="D32" s="89">
        <v>9</v>
      </c>
      <c r="E32" s="89">
        <v>19</v>
      </c>
      <c r="F32" s="89">
        <v>0</v>
      </c>
      <c r="G32" s="89">
        <v>3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90">
        <f>SUM(C32:M32)</f>
        <v>46</v>
      </c>
      <c r="O32" s="57">
        <v>0</v>
      </c>
      <c r="P32" s="57">
        <v>8</v>
      </c>
      <c r="Q32" s="56">
        <v>21</v>
      </c>
      <c r="R32" s="58">
        <v>33</v>
      </c>
      <c r="S32" s="59">
        <v>54</v>
      </c>
      <c r="T32">
        <f>IF(AND(NOT((N32+O32+P32)=S32),NOT((Q32+R32)=S32)),"產地及抽樣地點有錯",IF((NOT((N32+O32+P32)=S32)),"產地資料有錯",(IF(NOT((Q32+R32)=S32),"抽樣地點有錯",""))))</f>
      </c>
    </row>
    <row r="33" spans="1:20" ht="20.25" customHeight="1">
      <c r="A33" s="179"/>
      <c r="B33" s="60" t="s">
        <v>169</v>
      </c>
      <c r="C33" s="61">
        <v>0</v>
      </c>
      <c r="D33" s="61">
        <v>0</v>
      </c>
      <c r="E33" s="61">
        <v>0</v>
      </c>
      <c r="F33" s="61">
        <v>0</v>
      </c>
      <c r="G33" s="61">
        <v>1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2">
        <f>SUM(C33:M33)</f>
        <v>1</v>
      </c>
      <c r="O33" s="62">
        <v>0</v>
      </c>
      <c r="P33" s="62">
        <v>0</v>
      </c>
      <c r="Q33" s="61">
        <v>0</v>
      </c>
      <c r="R33" s="63">
        <v>1</v>
      </c>
      <c r="S33" s="64">
        <v>1</v>
      </c>
      <c r="T33">
        <f>IF(AND(NOT((N33+O33+P33)=S33),NOT((Q33+R33)=S33)),"產地及抽樣地點有錯",IF((NOT((N33+O33+P33)=S33)),"產地資料有錯",(IF(NOT((Q33+R33)=S33),"抽樣地點有錯",""))))</f>
      </c>
    </row>
    <row r="34" spans="1:19" ht="20.25" customHeight="1" thickBot="1">
      <c r="A34" s="180"/>
      <c r="B34" s="65" t="s">
        <v>170</v>
      </c>
      <c r="C34" s="66">
        <f aca="true" t="shared" si="9" ref="C34:S34">IF(AND(C32=0,C33=0),"-",C33/C32*100)</f>
        <v>0</v>
      </c>
      <c r="D34" s="66">
        <f t="shared" si="9"/>
        <v>0</v>
      </c>
      <c r="E34" s="67">
        <f t="shared" si="9"/>
        <v>0</v>
      </c>
      <c r="F34" s="68" t="str">
        <f t="shared" si="9"/>
        <v>-</v>
      </c>
      <c r="G34" s="67">
        <f t="shared" si="9"/>
        <v>33.33333333333333</v>
      </c>
      <c r="H34" s="67" t="str">
        <f t="shared" si="9"/>
        <v>-</v>
      </c>
      <c r="I34" s="67" t="str">
        <f t="shared" si="9"/>
        <v>-</v>
      </c>
      <c r="J34" s="67" t="str">
        <f t="shared" si="9"/>
        <v>-</v>
      </c>
      <c r="K34" s="67" t="str">
        <f t="shared" si="9"/>
        <v>-</v>
      </c>
      <c r="L34" s="68" t="str">
        <f t="shared" si="9"/>
        <v>-</v>
      </c>
      <c r="M34" s="68" t="str">
        <f t="shared" si="9"/>
        <v>-</v>
      </c>
      <c r="N34" s="69">
        <f t="shared" si="9"/>
        <v>2.1739130434782608</v>
      </c>
      <c r="O34" s="69" t="str">
        <f t="shared" si="9"/>
        <v>-</v>
      </c>
      <c r="P34" s="69">
        <f t="shared" si="9"/>
        <v>0</v>
      </c>
      <c r="Q34" s="67">
        <f t="shared" si="9"/>
        <v>0</v>
      </c>
      <c r="R34" s="70">
        <f t="shared" si="9"/>
        <v>3.0303030303030303</v>
      </c>
      <c r="S34" s="71">
        <f t="shared" si="9"/>
        <v>1.8518518518518516</v>
      </c>
    </row>
    <row r="35" spans="1:20" ht="20.25" customHeight="1">
      <c r="A35" s="178" t="s">
        <v>217</v>
      </c>
      <c r="B35" s="55" t="s">
        <v>168</v>
      </c>
      <c r="C35" s="89">
        <v>9</v>
      </c>
      <c r="D35" s="89">
        <v>8</v>
      </c>
      <c r="E35" s="89">
        <v>16</v>
      </c>
      <c r="F35" s="89">
        <v>2</v>
      </c>
      <c r="G35" s="89">
        <v>7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>
        <f>SUM(C35:M35)</f>
        <v>42</v>
      </c>
      <c r="O35" s="57">
        <v>0</v>
      </c>
      <c r="P35" s="57">
        <v>8</v>
      </c>
      <c r="Q35" s="56">
        <v>13</v>
      </c>
      <c r="R35" s="58">
        <v>37</v>
      </c>
      <c r="S35" s="59">
        <v>50</v>
      </c>
      <c r="T35">
        <f>IF(AND(NOT((N35+O35+P35)=S35),NOT((Q35+R35)=S35)),"產地及抽樣地點有錯",IF((NOT((N35+O35+P35)=S35)),"產地資料有錯",(IF(NOT((Q35+R35)=S35),"抽樣地點有錯",""))))</f>
      </c>
    </row>
    <row r="36" spans="1:20" ht="20.25" customHeight="1">
      <c r="A36" s="179"/>
      <c r="B36" s="60" t="s">
        <v>169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2">
        <f>SUM(C36:M36)</f>
        <v>0</v>
      </c>
      <c r="O36" s="62">
        <v>0</v>
      </c>
      <c r="P36" s="62">
        <v>0</v>
      </c>
      <c r="Q36" s="61">
        <v>0</v>
      </c>
      <c r="R36" s="63">
        <v>0</v>
      </c>
      <c r="S36" s="64">
        <v>0</v>
      </c>
      <c r="T36">
        <f>IF(AND(NOT((N36+O36+P36)=S36),NOT((Q36+R36)=S36)),"產地及抽樣地點有錯",IF((NOT((N36+O36+P36)=S36)),"產地資料有錯",(IF(NOT((Q36+R36)=S36),"抽樣地點有錯",""))))</f>
      </c>
    </row>
    <row r="37" spans="1:19" ht="20.25" customHeight="1" thickBot="1">
      <c r="A37" s="180"/>
      <c r="B37" s="65" t="s">
        <v>170</v>
      </c>
      <c r="C37" s="66">
        <f aca="true" t="shared" si="10" ref="C37:S37">IF(AND(C35=0,C36=0),"-",C36/C35*100)</f>
        <v>0</v>
      </c>
      <c r="D37" s="66">
        <f t="shared" si="10"/>
        <v>0</v>
      </c>
      <c r="E37" s="67">
        <f t="shared" si="10"/>
        <v>0</v>
      </c>
      <c r="F37" s="68">
        <f t="shared" si="10"/>
        <v>0</v>
      </c>
      <c r="G37" s="67">
        <f t="shared" si="10"/>
        <v>0</v>
      </c>
      <c r="H37" s="67" t="str">
        <f t="shared" si="10"/>
        <v>-</v>
      </c>
      <c r="I37" s="67" t="str">
        <f t="shared" si="10"/>
        <v>-</v>
      </c>
      <c r="J37" s="67" t="str">
        <f t="shared" si="10"/>
        <v>-</v>
      </c>
      <c r="K37" s="67" t="str">
        <f t="shared" si="10"/>
        <v>-</v>
      </c>
      <c r="L37" s="68" t="str">
        <f t="shared" si="10"/>
        <v>-</v>
      </c>
      <c r="M37" s="68" t="str">
        <f t="shared" si="10"/>
        <v>-</v>
      </c>
      <c r="N37" s="69">
        <f t="shared" si="10"/>
        <v>0</v>
      </c>
      <c r="O37" s="69" t="str">
        <f t="shared" si="10"/>
        <v>-</v>
      </c>
      <c r="P37" s="69">
        <f t="shared" si="10"/>
        <v>0</v>
      </c>
      <c r="Q37" s="67">
        <f t="shared" si="10"/>
        <v>0</v>
      </c>
      <c r="R37" s="70">
        <f t="shared" si="10"/>
        <v>0</v>
      </c>
      <c r="S37" s="71">
        <f t="shared" si="10"/>
        <v>0</v>
      </c>
    </row>
    <row r="38" spans="1:20" ht="20.25" customHeight="1" thickBot="1">
      <c r="A38" s="178" t="s">
        <v>218</v>
      </c>
      <c r="B38" s="55" t="s">
        <v>168</v>
      </c>
      <c r="C38" s="56">
        <v>29</v>
      </c>
      <c r="D38" s="56">
        <v>14</v>
      </c>
      <c r="E38" s="56">
        <v>37</v>
      </c>
      <c r="F38" s="56">
        <v>5</v>
      </c>
      <c r="G38" s="56">
        <v>8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57">
        <f>SUM(C38:M38)</f>
        <v>93</v>
      </c>
      <c r="O38" s="57">
        <v>0</v>
      </c>
      <c r="P38" s="57">
        <v>15</v>
      </c>
      <c r="Q38" s="56">
        <v>15</v>
      </c>
      <c r="R38" s="58">
        <v>93</v>
      </c>
      <c r="S38" s="59">
        <v>108</v>
      </c>
      <c r="T38">
        <f>IF(AND(NOT((N38+O38+P38)=S38),NOT((Q38+R38)=S38)),"產地及抽樣地點有錯",IF((NOT((N38+O38+P38)=S38)),"產地資料有錯",(IF(NOT((Q38+R38)=S38),"抽樣地點有錯",""))))</f>
      </c>
    </row>
    <row r="39" spans="1:20" ht="20.25" customHeight="1">
      <c r="A39" s="179"/>
      <c r="B39" s="60" t="s">
        <v>169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2">
        <f>SUM(C39:M39)</f>
        <v>0</v>
      </c>
      <c r="O39" s="62">
        <v>0</v>
      </c>
      <c r="P39" s="62">
        <v>0</v>
      </c>
      <c r="Q39" s="56">
        <v>0</v>
      </c>
      <c r="R39" s="63">
        <v>0</v>
      </c>
      <c r="S39" s="64">
        <v>0</v>
      </c>
      <c r="T39">
        <f>IF(AND(NOT((N39+O39+P39)=S39),NOT((Q39+R39)=S39)),"產地及抽樣地點有錯",IF((NOT((N39+O39+P39)=S39)),"產地資料有錯",(IF(NOT((Q39+R39)=S39),"抽樣地點有錯",""))))</f>
      </c>
    </row>
    <row r="40" spans="1:19" ht="20.25" customHeight="1" thickBot="1">
      <c r="A40" s="180"/>
      <c r="B40" s="65" t="s">
        <v>170</v>
      </c>
      <c r="C40" s="66">
        <f aca="true" t="shared" si="11" ref="C40:S40">IF(AND(C38=0,C39=0),"-",C39/C38*100)</f>
        <v>0</v>
      </c>
      <c r="D40" s="66">
        <f t="shared" si="11"/>
        <v>0</v>
      </c>
      <c r="E40" s="67">
        <f t="shared" si="11"/>
        <v>0</v>
      </c>
      <c r="F40" s="68">
        <f t="shared" si="11"/>
        <v>0</v>
      </c>
      <c r="G40" s="67">
        <f t="shared" si="11"/>
        <v>0</v>
      </c>
      <c r="H40" s="67" t="str">
        <f t="shared" si="11"/>
        <v>-</v>
      </c>
      <c r="I40" s="67" t="str">
        <f t="shared" si="11"/>
        <v>-</v>
      </c>
      <c r="J40" s="67" t="str">
        <f t="shared" si="11"/>
        <v>-</v>
      </c>
      <c r="K40" s="67" t="str">
        <f t="shared" si="11"/>
        <v>-</v>
      </c>
      <c r="L40" s="68" t="str">
        <f t="shared" si="11"/>
        <v>-</v>
      </c>
      <c r="M40" s="68" t="str">
        <f t="shared" si="11"/>
        <v>-</v>
      </c>
      <c r="N40" s="69">
        <f t="shared" si="11"/>
        <v>0</v>
      </c>
      <c r="O40" s="69" t="str">
        <f t="shared" si="11"/>
        <v>-</v>
      </c>
      <c r="P40" s="69">
        <f t="shared" si="11"/>
        <v>0</v>
      </c>
      <c r="Q40" s="67">
        <f t="shared" si="11"/>
        <v>0</v>
      </c>
      <c r="R40" s="70">
        <f t="shared" si="11"/>
        <v>0</v>
      </c>
      <c r="S40" s="71">
        <f t="shared" si="11"/>
        <v>0</v>
      </c>
    </row>
    <row r="41" spans="1:20" ht="20.25" customHeight="1">
      <c r="A41" s="178" t="s">
        <v>219</v>
      </c>
      <c r="B41" s="55" t="s">
        <v>168</v>
      </c>
      <c r="C41" s="56">
        <v>15</v>
      </c>
      <c r="D41" s="56">
        <v>19</v>
      </c>
      <c r="E41" s="56">
        <v>18</v>
      </c>
      <c r="F41" s="56">
        <v>1</v>
      </c>
      <c r="G41" s="56">
        <v>3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57">
        <f>SUM(C41:M41)</f>
        <v>56</v>
      </c>
      <c r="O41" s="57">
        <v>0</v>
      </c>
      <c r="P41" s="57">
        <v>6</v>
      </c>
      <c r="Q41" s="56">
        <v>17</v>
      </c>
      <c r="R41" s="58">
        <v>45</v>
      </c>
      <c r="S41" s="59">
        <v>62</v>
      </c>
      <c r="T41">
        <f>IF(AND(NOT((N41+O41+P41)=S41),NOT((Q41+R41)=S41)),"產地及抽樣地點有錯",IF((NOT((N41+O41+P41)=S41)),"產地資料有錯",(IF(NOT((Q41+R41)=S41),"抽樣地點有錯",""))))</f>
      </c>
    </row>
    <row r="42" spans="1:20" ht="20.25" customHeight="1">
      <c r="A42" s="179"/>
      <c r="B42" s="60" t="s">
        <v>169</v>
      </c>
      <c r="C42" s="61">
        <v>0</v>
      </c>
      <c r="D42" s="61">
        <v>1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2">
        <f>SUM(C42:M42)</f>
        <v>1</v>
      </c>
      <c r="O42" s="62">
        <v>0</v>
      </c>
      <c r="P42" s="62">
        <v>0</v>
      </c>
      <c r="Q42" s="61">
        <v>0</v>
      </c>
      <c r="R42" s="63">
        <v>1</v>
      </c>
      <c r="S42" s="64">
        <v>1</v>
      </c>
      <c r="T42">
        <f>IF(AND(NOT((N42+O42+P42)=S42),NOT((Q42+R42)=S42)),"產地及抽樣地點有錯",IF((NOT((N42+O42+P42)=S42)),"產地資料有錯",(IF(NOT((Q42+R42)=S42),"抽樣地點有錯",""))))</f>
      </c>
    </row>
    <row r="43" spans="1:19" ht="20.25" customHeight="1" thickBot="1">
      <c r="A43" s="180"/>
      <c r="B43" s="65" t="s">
        <v>170</v>
      </c>
      <c r="C43" s="66">
        <f aca="true" t="shared" si="12" ref="C43:S43">IF(AND(C41=0,C42=0),"-",C42/C41*100)</f>
        <v>0</v>
      </c>
      <c r="D43" s="66">
        <f t="shared" si="12"/>
        <v>5.263157894736842</v>
      </c>
      <c r="E43" s="67">
        <f t="shared" si="12"/>
        <v>0</v>
      </c>
      <c r="F43" s="68">
        <f t="shared" si="12"/>
        <v>0</v>
      </c>
      <c r="G43" s="67">
        <f t="shared" si="12"/>
        <v>0</v>
      </c>
      <c r="H43" s="67" t="str">
        <f t="shared" si="12"/>
        <v>-</v>
      </c>
      <c r="I43" s="67" t="str">
        <f t="shared" si="12"/>
        <v>-</v>
      </c>
      <c r="J43" s="67" t="str">
        <f t="shared" si="12"/>
        <v>-</v>
      </c>
      <c r="K43" s="67" t="str">
        <f t="shared" si="12"/>
        <v>-</v>
      </c>
      <c r="L43" s="68" t="str">
        <f t="shared" si="12"/>
        <v>-</v>
      </c>
      <c r="M43" s="68" t="str">
        <f t="shared" si="12"/>
        <v>-</v>
      </c>
      <c r="N43" s="69">
        <f t="shared" si="12"/>
        <v>1.7857142857142856</v>
      </c>
      <c r="O43" s="69" t="str">
        <f t="shared" si="12"/>
        <v>-</v>
      </c>
      <c r="P43" s="69">
        <f t="shared" si="12"/>
        <v>0</v>
      </c>
      <c r="Q43" s="67">
        <f t="shared" si="12"/>
        <v>0</v>
      </c>
      <c r="R43" s="70">
        <f t="shared" si="12"/>
        <v>2.2222222222222223</v>
      </c>
      <c r="S43" s="71">
        <f t="shared" si="12"/>
        <v>1.6129032258064515</v>
      </c>
    </row>
    <row r="44" spans="1:20" ht="20.25" customHeight="1">
      <c r="A44" s="178" t="s">
        <v>220</v>
      </c>
      <c r="B44" s="55" t="s">
        <v>168</v>
      </c>
      <c r="C44" s="56">
        <v>9</v>
      </c>
      <c r="D44" s="56">
        <v>8</v>
      </c>
      <c r="E44" s="56">
        <v>7</v>
      </c>
      <c r="F44" s="56">
        <v>0</v>
      </c>
      <c r="G44" s="56">
        <v>4</v>
      </c>
      <c r="H44" s="56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57">
        <f>SUM(C44:M44)</f>
        <v>28</v>
      </c>
      <c r="O44" s="61">
        <v>0</v>
      </c>
      <c r="P44" s="57">
        <v>2</v>
      </c>
      <c r="Q44" s="56">
        <v>7</v>
      </c>
      <c r="R44" s="58">
        <v>23</v>
      </c>
      <c r="S44" s="59">
        <v>30</v>
      </c>
      <c r="T44">
        <f>IF(AND(NOT((N44+O44+P44)=S44),NOT((Q44+R44)=S44)),"產地及抽樣地點有錯",IF((NOT((N44+O44+P44)=S44)),"產地資料有錯",(IF(NOT((Q44+R44)=S44),"抽樣地點有錯",""))))</f>
      </c>
    </row>
    <row r="45" spans="1:20" ht="20.25" customHeight="1">
      <c r="A45" s="179"/>
      <c r="B45" s="60" t="s">
        <v>169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2">
        <f>SUM(C45:M45)</f>
        <v>0</v>
      </c>
      <c r="O45" s="61">
        <v>0</v>
      </c>
      <c r="P45" s="62">
        <v>1</v>
      </c>
      <c r="Q45" s="61">
        <v>0</v>
      </c>
      <c r="R45" s="63">
        <v>1</v>
      </c>
      <c r="S45" s="64">
        <v>1</v>
      </c>
      <c r="T45">
        <f>IF(AND(NOT((N45+O45+P45)=S45),NOT((Q45+R45)=S45)),"產地及抽樣地點有錯",IF((NOT((N45+O45+P45)=S45)),"產地資料有錯",(IF(NOT((Q45+R45)=S45),"抽樣地點有錯",""))))</f>
      </c>
    </row>
    <row r="46" spans="1:19" ht="20.25" customHeight="1" thickBot="1">
      <c r="A46" s="180"/>
      <c r="B46" s="65" t="s">
        <v>170</v>
      </c>
      <c r="C46" s="66">
        <f aca="true" t="shared" si="13" ref="C46:S46">IF(AND(C44=0,C45=0),"-",C45/C44*100)</f>
        <v>0</v>
      </c>
      <c r="D46" s="66">
        <f t="shared" si="13"/>
        <v>0</v>
      </c>
      <c r="E46" s="67">
        <f t="shared" si="13"/>
        <v>0</v>
      </c>
      <c r="F46" s="68" t="str">
        <f t="shared" si="13"/>
        <v>-</v>
      </c>
      <c r="G46" s="67">
        <f t="shared" si="13"/>
        <v>0</v>
      </c>
      <c r="H46" s="67" t="str">
        <f t="shared" si="13"/>
        <v>-</v>
      </c>
      <c r="I46" s="67" t="str">
        <f t="shared" si="13"/>
        <v>-</v>
      </c>
      <c r="J46" s="67" t="str">
        <f t="shared" si="13"/>
        <v>-</v>
      </c>
      <c r="K46" s="67" t="str">
        <f t="shared" si="13"/>
        <v>-</v>
      </c>
      <c r="L46" s="68" t="str">
        <f t="shared" si="13"/>
        <v>-</v>
      </c>
      <c r="M46" s="68" t="str">
        <f t="shared" si="13"/>
        <v>-</v>
      </c>
      <c r="N46" s="69">
        <f t="shared" si="13"/>
        <v>0</v>
      </c>
      <c r="O46" s="69" t="str">
        <f t="shared" si="13"/>
        <v>-</v>
      </c>
      <c r="P46" s="69">
        <f t="shared" si="13"/>
        <v>50</v>
      </c>
      <c r="Q46" s="67">
        <f t="shared" si="13"/>
        <v>0</v>
      </c>
      <c r="R46" s="70">
        <f t="shared" si="13"/>
        <v>4.3478260869565215</v>
      </c>
      <c r="S46" s="71">
        <f t="shared" si="13"/>
        <v>3.3333333333333335</v>
      </c>
    </row>
    <row r="47" spans="1:19" ht="20.25" customHeight="1">
      <c r="A47" s="91"/>
      <c r="B47" s="91"/>
      <c r="C47" s="92"/>
      <c r="D47" s="92"/>
      <c r="E47" s="93"/>
      <c r="F47" s="94"/>
      <c r="G47" s="93"/>
      <c r="H47" s="93"/>
      <c r="I47" s="93"/>
      <c r="J47" s="93"/>
      <c r="K47" s="93"/>
      <c r="L47" s="94"/>
      <c r="M47" s="94"/>
      <c r="N47" s="95"/>
      <c r="O47" s="95"/>
      <c r="P47" s="95"/>
      <c r="Q47" s="93"/>
      <c r="R47" s="93"/>
      <c r="S47" s="96"/>
    </row>
    <row r="48" spans="1:19" ht="20.25" customHeight="1">
      <c r="A48" s="82" t="s">
        <v>333</v>
      </c>
      <c r="B48" s="91"/>
      <c r="C48" s="92"/>
      <c r="D48" s="92"/>
      <c r="E48" s="93"/>
      <c r="F48" s="94"/>
      <c r="G48" s="93"/>
      <c r="H48" s="93"/>
      <c r="I48" s="93"/>
      <c r="J48" s="93"/>
      <c r="K48" s="93"/>
      <c r="L48" s="94"/>
      <c r="M48" s="94"/>
      <c r="N48" s="95"/>
      <c r="O48" s="95"/>
      <c r="P48" s="95"/>
      <c r="Q48" s="93"/>
      <c r="R48" s="93"/>
      <c r="S48" s="96"/>
    </row>
    <row r="49" spans="1:19" ht="20.25" customHeight="1">
      <c r="A49" t="s">
        <v>29</v>
      </c>
      <c r="B49" s="91"/>
      <c r="C49" s="92"/>
      <c r="D49" s="92"/>
      <c r="E49" s="93"/>
      <c r="F49" s="94"/>
      <c r="G49" s="93"/>
      <c r="H49" s="93"/>
      <c r="I49" s="93"/>
      <c r="J49" s="93"/>
      <c r="K49" s="93"/>
      <c r="L49" s="94"/>
      <c r="M49" s="94"/>
      <c r="N49" s="95"/>
      <c r="O49" s="95"/>
      <c r="P49" s="95"/>
      <c r="Q49" s="93"/>
      <c r="R49" s="93"/>
      <c r="S49" s="96"/>
    </row>
    <row r="50" spans="1:16" ht="20.25" customHeight="1">
      <c r="A50" s="72" t="s">
        <v>184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20.25" customHeight="1">
      <c r="A51" s="72" t="s">
        <v>185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20.25" customHeight="1">
      <c r="A52" s="72" t="s">
        <v>186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20.25" customHeight="1">
      <c r="A53" s="72" t="s">
        <v>187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20.25" customHeight="1">
      <c r="A54" s="72" t="s">
        <v>188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20.25" customHeight="1">
      <c r="A55" s="72" t="s">
        <v>189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20.25" customHeight="1">
      <c r="A56" s="72" t="s">
        <v>190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20.25" customHeight="1">
      <c r="A57" s="72" t="s">
        <v>191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20.25" customHeight="1">
      <c r="A58" s="72" t="s">
        <v>192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20.25" customHeight="1">
      <c r="A59" s="72" t="s">
        <v>193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20.25" customHeight="1">
      <c r="A60" s="73" t="s">
        <v>226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3" spans="1:2" ht="20.25" customHeight="1">
      <c r="A63" s="75"/>
      <c r="B63" s="75"/>
    </row>
  </sheetData>
  <sheetProtection/>
  <mergeCells count="24">
    <mergeCell ref="A1:O1"/>
    <mergeCell ref="A2:O2"/>
    <mergeCell ref="A8:A10"/>
    <mergeCell ref="S3:S7"/>
    <mergeCell ref="C3:O3"/>
    <mergeCell ref="P3:P7"/>
    <mergeCell ref="C4:N4"/>
    <mergeCell ref="O4:O7"/>
    <mergeCell ref="A11:A13"/>
    <mergeCell ref="A14:A16"/>
    <mergeCell ref="A35:A37"/>
    <mergeCell ref="A38:A40"/>
    <mergeCell ref="A23:A25"/>
    <mergeCell ref="A26:A28"/>
    <mergeCell ref="A44:A46"/>
    <mergeCell ref="A17:A19"/>
    <mergeCell ref="A20:A22"/>
    <mergeCell ref="Q3:R5"/>
    <mergeCell ref="C5:N5"/>
    <mergeCell ref="A3:A7"/>
    <mergeCell ref="B3:B7"/>
    <mergeCell ref="A29:A31"/>
    <mergeCell ref="A32:A34"/>
    <mergeCell ref="A41:A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63"/>
  <sheetViews>
    <sheetView zoomScalePageLayoutView="0" workbookViewId="0" topLeftCell="A1">
      <pane xSplit="2" ySplit="10" topLeftCell="C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A48" sqref="A48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7.375" style="0" customWidth="1"/>
    <col min="20" max="20" width="14.625" style="0" customWidth="1"/>
  </cols>
  <sheetData>
    <row r="1" spans="1:19" ht="20.25" customHeight="1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 t="s">
        <v>36</v>
      </c>
      <c r="Q1" s="160"/>
      <c r="R1" s="160"/>
      <c r="S1" s="160"/>
    </row>
    <row r="2" spans="1:19" ht="20.25" customHeight="1" thickBot="1">
      <c r="A2" s="139" t="s">
        <v>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 t="s">
        <v>38</v>
      </c>
      <c r="Q2" s="139"/>
      <c r="R2" s="139"/>
      <c r="S2" s="139"/>
    </row>
    <row r="3" spans="1:19" ht="20.25" customHeight="1">
      <c r="A3" s="136" t="s">
        <v>39</v>
      </c>
      <c r="B3" s="130" t="s">
        <v>207</v>
      </c>
      <c r="C3" s="142" t="s">
        <v>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41</v>
      </c>
      <c r="Q3" s="168" t="s">
        <v>2</v>
      </c>
      <c r="R3" s="169"/>
      <c r="S3" s="148" t="s">
        <v>42</v>
      </c>
    </row>
    <row r="4" spans="1:19" ht="20.25" customHeight="1">
      <c r="A4" s="137"/>
      <c r="B4" s="131"/>
      <c r="C4" s="161" t="s">
        <v>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4" t="s">
        <v>43</v>
      </c>
      <c r="P4" s="146"/>
      <c r="Q4" s="170"/>
      <c r="R4" s="171"/>
      <c r="S4" s="149"/>
    </row>
    <row r="5" spans="1:19" ht="20.25" customHeight="1">
      <c r="A5" s="137"/>
      <c r="B5" s="131"/>
      <c r="C5" s="165" t="s">
        <v>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6"/>
      <c r="P5" s="146"/>
      <c r="Q5" s="172"/>
      <c r="R5" s="173"/>
      <c r="S5" s="149"/>
    </row>
    <row r="6" spans="1:19" ht="20.25" customHeight="1">
      <c r="A6" s="137"/>
      <c r="B6" s="131"/>
      <c r="C6" s="1" t="s">
        <v>0</v>
      </c>
      <c r="D6" s="1" t="s">
        <v>44</v>
      </c>
      <c r="E6" s="1" t="s">
        <v>45</v>
      </c>
      <c r="F6" s="1" t="s">
        <v>46</v>
      </c>
      <c r="G6" s="1" t="s">
        <v>7</v>
      </c>
      <c r="H6" s="1" t="s">
        <v>8</v>
      </c>
      <c r="I6" s="2" t="s">
        <v>9</v>
      </c>
      <c r="J6" s="1" t="s">
        <v>10</v>
      </c>
      <c r="K6" s="1" t="s">
        <v>11</v>
      </c>
      <c r="L6" s="2" t="s">
        <v>12</v>
      </c>
      <c r="M6" s="2" t="s">
        <v>47</v>
      </c>
      <c r="N6" s="3" t="s">
        <v>13</v>
      </c>
      <c r="O6" s="146"/>
      <c r="P6" s="146"/>
      <c r="Q6" s="4" t="s">
        <v>14</v>
      </c>
      <c r="R6" s="4" t="s">
        <v>15</v>
      </c>
      <c r="S6" s="149"/>
    </row>
    <row r="7" spans="1:19" ht="20.25" customHeight="1" thickBot="1">
      <c r="A7" s="138"/>
      <c r="B7" s="132"/>
      <c r="C7" s="51" t="s">
        <v>16</v>
      </c>
      <c r="D7" s="51" t="s">
        <v>48</v>
      </c>
      <c r="E7" s="51" t="s">
        <v>17</v>
      </c>
      <c r="F7" s="51" t="s">
        <v>18</v>
      </c>
      <c r="G7" s="51" t="s">
        <v>19</v>
      </c>
      <c r="H7" s="51" t="s">
        <v>20</v>
      </c>
      <c r="I7" s="51" t="s">
        <v>21</v>
      </c>
      <c r="J7" s="51" t="s">
        <v>22</v>
      </c>
      <c r="K7" s="51" t="s">
        <v>23</v>
      </c>
      <c r="L7" s="52" t="s">
        <v>24</v>
      </c>
      <c r="M7" s="52" t="s">
        <v>49</v>
      </c>
      <c r="N7" s="53" t="s">
        <v>50</v>
      </c>
      <c r="O7" s="147"/>
      <c r="P7" s="147"/>
      <c r="Q7" s="54" t="s">
        <v>25</v>
      </c>
      <c r="R7" s="54" t="s">
        <v>51</v>
      </c>
      <c r="S7" s="150"/>
    </row>
    <row r="8" spans="1:20" ht="20.25" customHeight="1">
      <c r="A8" s="151" t="s">
        <v>208</v>
      </c>
      <c r="B8" s="5" t="s">
        <v>108</v>
      </c>
      <c r="C8" s="84">
        <f aca="true" t="shared" si="0" ref="C8:S8">SUM(C11,C14,C17,C20,C23,C26,C29,C32,C35,C38,C41,C44)</f>
        <v>225</v>
      </c>
      <c r="D8" s="84">
        <f t="shared" si="0"/>
        <v>200</v>
      </c>
      <c r="E8" s="84">
        <f t="shared" si="0"/>
        <v>274</v>
      </c>
      <c r="F8" s="84">
        <f t="shared" si="0"/>
        <v>58</v>
      </c>
      <c r="G8" s="84">
        <f t="shared" si="0"/>
        <v>39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796</v>
      </c>
      <c r="O8" s="84">
        <f t="shared" si="0"/>
        <v>0</v>
      </c>
      <c r="P8" s="84">
        <f t="shared" si="0"/>
        <v>91</v>
      </c>
      <c r="Q8" s="84">
        <f t="shared" si="0"/>
        <v>135</v>
      </c>
      <c r="R8" s="84">
        <f t="shared" si="0"/>
        <v>752</v>
      </c>
      <c r="S8" s="85">
        <f t="shared" si="0"/>
        <v>887</v>
      </c>
      <c r="T8">
        <f>IF(AND(NOT((N8+O8+P8)=S8),NOT((Q8+R8)=S8)),"產地及抽樣地點有錯",IF((NOT((N8+O8+P8)=S8)),"產地資料有錯",(IF(NOT((Q8+R8)=S8),"抽樣地點有錯",""))))</f>
      </c>
    </row>
    <row r="9" spans="1:20" ht="20.25" customHeight="1">
      <c r="A9" s="152"/>
      <c r="B9" s="8" t="s">
        <v>109</v>
      </c>
      <c r="C9" s="9">
        <f aca="true" t="shared" si="1" ref="C9:S9">SUM(C12,C15,C18,C21,C24,C27,C30,C33,C36,C39,C42,C45)</f>
        <v>1</v>
      </c>
      <c r="D9" s="9">
        <f t="shared" si="1"/>
        <v>3</v>
      </c>
      <c r="E9" s="9">
        <f t="shared" si="1"/>
        <v>3</v>
      </c>
      <c r="F9" s="9">
        <f t="shared" si="1"/>
        <v>1</v>
      </c>
      <c r="G9" s="9">
        <f t="shared" si="1"/>
        <v>1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9</v>
      </c>
      <c r="O9" s="9">
        <f t="shared" si="1"/>
        <v>0</v>
      </c>
      <c r="P9" s="9">
        <f t="shared" si="1"/>
        <v>4</v>
      </c>
      <c r="Q9" s="9">
        <f t="shared" si="1"/>
        <v>2</v>
      </c>
      <c r="R9" s="9">
        <f t="shared" si="1"/>
        <v>11</v>
      </c>
      <c r="S9" s="86">
        <f t="shared" si="1"/>
        <v>13</v>
      </c>
      <c r="T9">
        <f>IF(AND(NOT((N9+O9+P9)=S9),NOT((Q9+R9)=S9)),"產地及抽樣地點有錯",IF((NOT((N9+O9+P9)=S9)),"產地資料有錯",(IF(NOT((Q9+R9)=S9),"抽樣地點有錯",""))))</f>
      </c>
    </row>
    <row r="10" spans="1:19" ht="20.25" customHeight="1" thickBot="1">
      <c r="A10" s="153"/>
      <c r="B10" s="11" t="s">
        <v>28</v>
      </c>
      <c r="C10" s="12">
        <v>0.53475935828877</v>
      </c>
      <c r="D10" s="12">
        <v>1.4492753623188406</v>
      </c>
      <c r="E10" s="12">
        <v>0.9090909090909091</v>
      </c>
      <c r="F10" s="12">
        <v>5.263157894736842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>
        <v>5.263157894736842</v>
      </c>
      <c r="O10" s="12">
        <v>0</v>
      </c>
      <c r="P10" s="12">
        <v>10.79136690647482</v>
      </c>
      <c r="Q10" s="12">
        <v>0.4444444444444444</v>
      </c>
      <c r="R10" s="12">
        <v>4.904632152588556</v>
      </c>
      <c r="S10" s="13">
        <v>3.372681281618887</v>
      </c>
    </row>
    <row r="11" spans="1:20" ht="20.25" customHeight="1">
      <c r="A11" s="178" t="s">
        <v>209</v>
      </c>
      <c r="B11" s="55" t="s">
        <v>108</v>
      </c>
      <c r="C11" s="56">
        <v>25</v>
      </c>
      <c r="D11" s="56">
        <v>15</v>
      </c>
      <c r="E11" s="56">
        <v>41</v>
      </c>
      <c r="F11" s="56">
        <v>1</v>
      </c>
      <c r="G11" s="56">
        <v>8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f>SUM(C11:M11)</f>
        <v>90</v>
      </c>
      <c r="O11" s="57">
        <v>0</v>
      </c>
      <c r="P11" s="57">
        <v>8</v>
      </c>
      <c r="Q11" s="56">
        <v>21</v>
      </c>
      <c r="R11" s="58">
        <v>77</v>
      </c>
      <c r="S11" s="59">
        <f>N11+P11+O11</f>
        <v>98</v>
      </c>
      <c r="T11">
        <f>IF(AND(NOT((N11+O11+P11)=S11),NOT((Q11+R11)=S11)),"產地及抽樣地點有錯",IF((NOT((N11+O11+P11)=S11)),"產地資料有錯",(IF(NOT((Q11+R11)=S11),"抽樣地點有錯",""))))</f>
      </c>
    </row>
    <row r="12" spans="1:20" ht="20.25" customHeight="1">
      <c r="A12" s="179"/>
      <c r="B12" s="60" t="s">
        <v>109</v>
      </c>
      <c r="C12" s="61">
        <v>0</v>
      </c>
      <c r="D12" s="61">
        <v>0</v>
      </c>
      <c r="E12" s="61">
        <v>0</v>
      </c>
      <c r="F12" s="61">
        <v>0</v>
      </c>
      <c r="G12" s="61">
        <v>1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f>SUM(C12:M12)</f>
        <v>1</v>
      </c>
      <c r="O12" s="62">
        <v>0</v>
      </c>
      <c r="P12" s="62">
        <v>0</v>
      </c>
      <c r="Q12" s="61">
        <v>0</v>
      </c>
      <c r="R12" s="63">
        <v>1</v>
      </c>
      <c r="S12" s="64">
        <v>1</v>
      </c>
      <c r="T12">
        <f>IF(AND(NOT((N12+O12+P12)=S12),NOT((Q12+R12)=S12)),"產地及抽樣地點有錯",IF((NOT((N12+O12+P12)=S12)),"產地資料有錯",(IF(NOT((Q12+R12)=S12),"抽樣地點有錯",""))))</f>
      </c>
    </row>
    <row r="13" spans="1:19" ht="20.25" customHeight="1" thickBot="1">
      <c r="A13" s="180"/>
      <c r="B13" s="65" t="s">
        <v>28</v>
      </c>
      <c r="C13" s="66">
        <f aca="true" t="shared" si="2" ref="C13:S13">IF(AND(C11=0,C12=0),"-",C12/C11*100)</f>
        <v>0</v>
      </c>
      <c r="D13" s="66">
        <f t="shared" si="2"/>
        <v>0</v>
      </c>
      <c r="E13" s="67">
        <f t="shared" si="2"/>
        <v>0</v>
      </c>
      <c r="F13" s="68">
        <f t="shared" si="2"/>
        <v>0</v>
      </c>
      <c r="G13" s="67">
        <f t="shared" si="2"/>
        <v>12.5</v>
      </c>
      <c r="H13" s="67" t="str">
        <f t="shared" si="2"/>
        <v>-</v>
      </c>
      <c r="I13" s="67" t="str">
        <f t="shared" si="2"/>
        <v>-</v>
      </c>
      <c r="J13" s="67" t="str">
        <f t="shared" si="2"/>
        <v>-</v>
      </c>
      <c r="K13" s="67" t="str">
        <f t="shared" si="2"/>
        <v>-</v>
      </c>
      <c r="L13" s="68" t="str">
        <f t="shared" si="2"/>
        <v>-</v>
      </c>
      <c r="M13" s="68" t="str">
        <f t="shared" si="2"/>
        <v>-</v>
      </c>
      <c r="N13" s="69">
        <f t="shared" si="2"/>
        <v>1.1111111111111112</v>
      </c>
      <c r="O13" s="69" t="str">
        <f t="shared" si="2"/>
        <v>-</v>
      </c>
      <c r="P13" s="69">
        <f t="shared" si="2"/>
        <v>0</v>
      </c>
      <c r="Q13" s="67">
        <f t="shared" si="2"/>
        <v>0</v>
      </c>
      <c r="R13" s="70">
        <f t="shared" si="2"/>
        <v>1.2987012987012987</v>
      </c>
      <c r="S13" s="71">
        <f t="shared" si="2"/>
        <v>1.0204081632653061</v>
      </c>
    </row>
    <row r="14" spans="1:20" ht="20.25" customHeight="1">
      <c r="A14" s="178" t="s">
        <v>210</v>
      </c>
      <c r="B14" s="55" t="s">
        <v>108</v>
      </c>
      <c r="C14" s="56">
        <v>7</v>
      </c>
      <c r="D14" s="56">
        <v>4</v>
      </c>
      <c r="E14" s="56">
        <v>17</v>
      </c>
      <c r="F14" s="56">
        <v>2</v>
      </c>
      <c r="G14" s="56">
        <v>1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f>SUM(C14:M14)</f>
        <v>31</v>
      </c>
      <c r="O14" s="57">
        <v>0</v>
      </c>
      <c r="P14" s="57">
        <v>3</v>
      </c>
      <c r="Q14" s="56">
        <v>13</v>
      </c>
      <c r="R14" s="58">
        <v>21</v>
      </c>
      <c r="S14" s="59">
        <v>34</v>
      </c>
      <c r="T14">
        <f>IF(AND(NOT((N14+O14+P14)=S14),NOT((Q14+R14)=S14)),"產地及抽樣地點有錯",IF((NOT((N14+O14+P14)=S14)),"產地資料有錯",(IF(NOT((Q14+R14)=S14),"抽樣地點有錯",""))))</f>
      </c>
    </row>
    <row r="15" spans="1:20" ht="20.25" customHeight="1">
      <c r="A15" s="179"/>
      <c r="B15" s="60" t="s">
        <v>109</v>
      </c>
      <c r="C15" s="61">
        <v>0</v>
      </c>
      <c r="D15" s="61">
        <v>0</v>
      </c>
      <c r="E15" s="61">
        <v>1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f>SUM(C15:M15)</f>
        <v>1</v>
      </c>
      <c r="O15" s="62">
        <v>0</v>
      </c>
      <c r="P15" s="62">
        <v>0</v>
      </c>
      <c r="Q15" s="61">
        <v>1</v>
      </c>
      <c r="R15" s="63">
        <v>0</v>
      </c>
      <c r="S15" s="64">
        <v>1</v>
      </c>
      <c r="T15">
        <f>IF(AND(NOT((N15+O15+P15)=S15),NOT((Q15+R15)=S15)),"產地及抽樣地點有錯",IF((NOT((N15+O15+P15)=S15)),"產地資料有錯",(IF(NOT((Q15+R15)=S15),"抽樣地點有錯",""))))</f>
      </c>
    </row>
    <row r="16" spans="1:19" ht="20.25" customHeight="1" thickBot="1">
      <c r="A16" s="180"/>
      <c r="B16" s="65" t="s">
        <v>28</v>
      </c>
      <c r="C16" s="66">
        <f aca="true" t="shared" si="3" ref="C16:S16">IF(AND(C14=0,C15=0),"-",C15/C14*100)</f>
        <v>0</v>
      </c>
      <c r="D16" s="66">
        <f t="shared" si="3"/>
        <v>0</v>
      </c>
      <c r="E16" s="67">
        <f t="shared" si="3"/>
        <v>5.88235294117647</v>
      </c>
      <c r="F16" s="68">
        <f t="shared" si="3"/>
        <v>0</v>
      </c>
      <c r="G16" s="67">
        <f t="shared" si="3"/>
        <v>0</v>
      </c>
      <c r="H16" s="67" t="str">
        <f t="shared" si="3"/>
        <v>-</v>
      </c>
      <c r="I16" s="67" t="str">
        <f t="shared" si="3"/>
        <v>-</v>
      </c>
      <c r="J16" s="67" t="str">
        <f t="shared" si="3"/>
        <v>-</v>
      </c>
      <c r="K16" s="67" t="str">
        <f t="shared" si="3"/>
        <v>-</v>
      </c>
      <c r="L16" s="68" t="str">
        <f t="shared" si="3"/>
        <v>-</v>
      </c>
      <c r="M16" s="68" t="str">
        <f t="shared" si="3"/>
        <v>-</v>
      </c>
      <c r="N16" s="69">
        <f t="shared" si="3"/>
        <v>3.225806451612903</v>
      </c>
      <c r="O16" s="69" t="str">
        <f t="shared" si="3"/>
        <v>-</v>
      </c>
      <c r="P16" s="69">
        <f t="shared" si="3"/>
        <v>0</v>
      </c>
      <c r="Q16" s="67">
        <f t="shared" si="3"/>
        <v>7.6923076923076925</v>
      </c>
      <c r="R16" s="70">
        <f t="shared" si="3"/>
        <v>0</v>
      </c>
      <c r="S16" s="71">
        <f t="shared" si="3"/>
        <v>2.941176470588235</v>
      </c>
    </row>
    <row r="17" spans="1:20" ht="20.25" customHeight="1">
      <c r="A17" s="178" t="s">
        <v>197</v>
      </c>
      <c r="B17" s="55" t="s">
        <v>108</v>
      </c>
      <c r="C17" s="56">
        <v>30</v>
      </c>
      <c r="D17" s="56">
        <v>25</v>
      </c>
      <c r="E17" s="56">
        <v>30</v>
      </c>
      <c r="F17" s="56">
        <v>5</v>
      </c>
      <c r="G17" s="56">
        <v>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f>SUM(C17:M17)</f>
        <v>97</v>
      </c>
      <c r="O17" s="57">
        <v>0</v>
      </c>
      <c r="P17" s="57">
        <v>2</v>
      </c>
      <c r="Q17" s="56">
        <v>23</v>
      </c>
      <c r="R17" s="58">
        <v>76</v>
      </c>
      <c r="S17" s="59">
        <v>99</v>
      </c>
      <c r="T17">
        <f>IF(AND(NOT((N17+O17+P17)=S17),NOT((Q17+R17)=S17)),"產地及抽樣地點有錯",IF((NOT((N17+O17+P17)=S17)),"產地資料有錯",(IF(NOT((Q17+R17)=S17),"抽樣地點有錯",""))))</f>
      </c>
    </row>
    <row r="18" spans="1:20" ht="20.25" customHeight="1">
      <c r="A18" s="179"/>
      <c r="B18" s="60" t="s">
        <v>109</v>
      </c>
      <c r="C18" s="61">
        <v>0</v>
      </c>
      <c r="D18" s="61">
        <v>1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f>SUM(C18:M18)</f>
        <v>1</v>
      </c>
      <c r="O18" s="62">
        <v>0</v>
      </c>
      <c r="P18" s="62">
        <v>0</v>
      </c>
      <c r="Q18" s="61">
        <v>0</v>
      </c>
      <c r="R18" s="63">
        <v>1</v>
      </c>
      <c r="S18" s="64">
        <v>1</v>
      </c>
      <c r="T18">
        <f>IF(AND(NOT((N18+O18+P18)=S18),NOT((Q18+R18)=S18)),"產地及抽樣地點有錯",IF((NOT((N18+O18+P18)=S18)),"產地資料有錯",(IF(NOT((Q18+R18)=S18),"抽樣地點有錯",""))))</f>
      </c>
    </row>
    <row r="19" spans="1:19" ht="20.25" customHeight="1" thickBot="1">
      <c r="A19" s="180"/>
      <c r="B19" s="65" t="s">
        <v>28</v>
      </c>
      <c r="C19" s="66">
        <f aca="true" t="shared" si="4" ref="C19:S19">IF(AND(C17=0,C18=0),"-",C18/C17*100)</f>
        <v>0</v>
      </c>
      <c r="D19" s="66">
        <f t="shared" si="4"/>
        <v>4</v>
      </c>
      <c r="E19" s="67">
        <f t="shared" si="4"/>
        <v>0</v>
      </c>
      <c r="F19" s="68">
        <f t="shared" si="4"/>
        <v>0</v>
      </c>
      <c r="G19" s="67">
        <f t="shared" si="4"/>
        <v>0</v>
      </c>
      <c r="H19" s="67" t="str">
        <f t="shared" si="4"/>
        <v>-</v>
      </c>
      <c r="I19" s="67" t="str">
        <f t="shared" si="4"/>
        <v>-</v>
      </c>
      <c r="J19" s="67" t="str">
        <f t="shared" si="4"/>
        <v>-</v>
      </c>
      <c r="K19" s="67" t="str">
        <f t="shared" si="4"/>
        <v>-</v>
      </c>
      <c r="L19" s="68" t="str">
        <f t="shared" si="4"/>
        <v>-</v>
      </c>
      <c r="M19" s="68" t="str">
        <f t="shared" si="4"/>
        <v>-</v>
      </c>
      <c r="N19" s="69">
        <f t="shared" si="4"/>
        <v>1.0309278350515463</v>
      </c>
      <c r="O19" s="69" t="str">
        <f t="shared" si="4"/>
        <v>-</v>
      </c>
      <c r="P19" s="69">
        <f t="shared" si="4"/>
        <v>0</v>
      </c>
      <c r="Q19" s="67">
        <f t="shared" si="4"/>
        <v>0</v>
      </c>
      <c r="R19" s="70">
        <f t="shared" si="4"/>
        <v>1.3157894736842104</v>
      </c>
      <c r="S19" s="71">
        <f t="shared" si="4"/>
        <v>1.0101010101010102</v>
      </c>
    </row>
    <row r="20" spans="1:20" ht="20.25" customHeight="1">
      <c r="A20" s="178" t="s">
        <v>198</v>
      </c>
      <c r="B20" s="55" t="s">
        <v>108</v>
      </c>
      <c r="C20" s="56">
        <v>9</v>
      </c>
      <c r="D20" s="56">
        <v>10</v>
      </c>
      <c r="E20" s="56">
        <v>20</v>
      </c>
      <c r="F20" s="56">
        <v>4</v>
      </c>
      <c r="G20" s="56">
        <v>4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f>SUM(C20:M20)</f>
        <v>47</v>
      </c>
      <c r="O20" s="57">
        <v>0</v>
      </c>
      <c r="P20" s="57">
        <v>6</v>
      </c>
      <c r="Q20" s="56">
        <v>10</v>
      </c>
      <c r="R20" s="58">
        <v>43</v>
      </c>
      <c r="S20" s="59">
        <v>53</v>
      </c>
      <c r="T20">
        <f>IF(AND(NOT((N20+O20+P20)=S20),NOT((Q20+R20)=S20)),"產地及抽樣地點有錯",IF((NOT((N20+O20+P20)=S20)),"產地資料有錯",(IF(NOT((Q20+R20)=S20),"抽樣地點有錯",""))))</f>
      </c>
    </row>
    <row r="21" spans="1:20" ht="20.25" customHeight="1">
      <c r="A21" s="179"/>
      <c r="B21" s="60" t="s">
        <v>109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f>SUM(C21:M21)</f>
        <v>0</v>
      </c>
      <c r="O21" s="62">
        <v>0</v>
      </c>
      <c r="P21" s="62">
        <v>0</v>
      </c>
      <c r="Q21" s="61">
        <v>0</v>
      </c>
      <c r="R21" s="63">
        <v>0</v>
      </c>
      <c r="S21" s="64">
        <v>0</v>
      </c>
      <c r="T21">
        <f>IF(AND(NOT((N21+O21+P21)=S21),NOT((Q21+R21)=S21)),"產地及抽樣地點有錯",IF((NOT((N21+O21+P21)=S21)),"產地資料有錯",(IF(NOT((Q21+R21)=S21),"抽樣地點有錯",""))))</f>
      </c>
    </row>
    <row r="22" spans="1:19" ht="20.25" customHeight="1" thickBot="1">
      <c r="A22" s="180"/>
      <c r="B22" s="65" t="s">
        <v>28</v>
      </c>
      <c r="C22" s="66">
        <f aca="true" t="shared" si="5" ref="C22:S22">IF(AND(C20=0,C21=0),"-",C21/C20*100)</f>
        <v>0</v>
      </c>
      <c r="D22" s="66">
        <f t="shared" si="5"/>
        <v>0</v>
      </c>
      <c r="E22" s="67">
        <f t="shared" si="5"/>
        <v>0</v>
      </c>
      <c r="F22" s="68">
        <f t="shared" si="5"/>
        <v>0</v>
      </c>
      <c r="G22" s="67">
        <f t="shared" si="5"/>
        <v>0</v>
      </c>
      <c r="H22" s="67" t="str">
        <f t="shared" si="5"/>
        <v>-</v>
      </c>
      <c r="I22" s="67" t="str">
        <f t="shared" si="5"/>
        <v>-</v>
      </c>
      <c r="J22" s="67" t="str">
        <f t="shared" si="5"/>
        <v>-</v>
      </c>
      <c r="K22" s="67" t="str">
        <f t="shared" si="5"/>
        <v>-</v>
      </c>
      <c r="L22" s="68" t="str">
        <f t="shared" si="5"/>
        <v>-</v>
      </c>
      <c r="M22" s="68" t="str">
        <f t="shared" si="5"/>
        <v>-</v>
      </c>
      <c r="N22" s="69">
        <f t="shared" si="5"/>
        <v>0</v>
      </c>
      <c r="O22" s="69" t="str">
        <f t="shared" si="5"/>
        <v>-</v>
      </c>
      <c r="P22" s="69">
        <f t="shared" si="5"/>
        <v>0</v>
      </c>
      <c r="Q22" s="67">
        <f t="shared" si="5"/>
        <v>0</v>
      </c>
      <c r="R22" s="70">
        <f t="shared" si="5"/>
        <v>0</v>
      </c>
      <c r="S22" s="71">
        <f t="shared" si="5"/>
        <v>0</v>
      </c>
    </row>
    <row r="23" spans="1:20" ht="20.25" customHeight="1">
      <c r="A23" s="178" t="s">
        <v>199</v>
      </c>
      <c r="B23" s="55" t="s">
        <v>108</v>
      </c>
      <c r="C23" s="56">
        <v>28</v>
      </c>
      <c r="D23" s="56">
        <v>29</v>
      </c>
      <c r="E23" s="56">
        <v>28</v>
      </c>
      <c r="F23" s="56">
        <v>7</v>
      </c>
      <c r="G23" s="56">
        <v>4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f>SUM(C23:M23)</f>
        <v>96</v>
      </c>
      <c r="O23" s="57">
        <v>0</v>
      </c>
      <c r="P23" s="57">
        <v>9</v>
      </c>
      <c r="Q23" s="56">
        <v>16</v>
      </c>
      <c r="R23" s="58">
        <v>89</v>
      </c>
      <c r="S23" s="87">
        <v>105</v>
      </c>
      <c r="T23">
        <f>IF(AND(NOT((N23+O23+P23)=S23),NOT((Q23+R23)=S23)),"產地及抽樣地點有錯",IF((NOT((N23+O23+P23)=S23)),"產地資料有錯",(IF(NOT((Q23+R23)=S23),"抽樣地點有錯",""))))</f>
      </c>
    </row>
    <row r="24" spans="1:20" ht="20.25" customHeight="1">
      <c r="A24" s="179"/>
      <c r="B24" s="60" t="s">
        <v>109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f>SUM(C24:M24)</f>
        <v>0</v>
      </c>
      <c r="O24" s="61">
        <v>0</v>
      </c>
      <c r="P24" s="61">
        <v>0</v>
      </c>
      <c r="Q24" s="61">
        <v>0</v>
      </c>
      <c r="R24" s="61">
        <v>0</v>
      </c>
      <c r="S24" s="88">
        <v>0</v>
      </c>
      <c r="T24">
        <f>IF(AND(NOT((N24+O24+P24)=S24),NOT((Q24+R24)=S24)),"產地及抽樣地點有錯",IF((NOT((N24+O24+P24)=S24)),"產地資料有錯",(IF(NOT((Q24+R24)=S24),"抽樣地點有錯",""))))</f>
      </c>
    </row>
    <row r="25" spans="1:19" ht="20.25" customHeight="1" thickBot="1">
      <c r="A25" s="180"/>
      <c r="B25" s="65" t="s">
        <v>28</v>
      </c>
      <c r="C25" s="66">
        <f aca="true" t="shared" si="6" ref="C25:S25">IF(AND(C23=0,C24=0),"-",C24/C23*100)</f>
        <v>0</v>
      </c>
      <c r="D25" s="66">
        <f t="shared" si="6"/>
        <v>0</v>
      </c>
      <c r="E25" s="67">
        <f t="shared" si="6"/>
        <v>0</v>
      </c>
      <c r="F25" s="68">
        <f t="shared" si="6"/>
        <v>0</v>
      </c>
      <c r="G25" s="67">
        <f t="shared" si="6"/>
        <v>0</v>
      </c>
      <c r="H25" s="67" t="str">
        <f t="shared" si="6"/>
        <v>-</v>
      </c>
      <c r="I25" s="67" t="str">
        <f t="shared" si="6"/>
        <v>-</v>
      </c>
      <c r="J25" s="67" t="str">
        <f t="shared" si="6"/>
        <v>-</v>
      </c>
      <c r="K25" s="67" t="str">
        <f t="shared" si="6"/>
        <v>-</v>
      </c>
      <c r="L25" s="68" t="str">
        <f t="shared" si="6"/>
        <v>-</v>
      </c>
      <c r="M25" s="68" t="str">
        <f t="shared" si="6"/>
        <v>-</v>
      </c>
      <c r="N25" s="69">
        <f t="shared" si="6"/>
        <v>0</v>
      </c>
      <c r="O25" s="69" t="str">
        <f t="shared" si="6"/>
        <v>-</v>
      </c>
      <c r="P25" s="69">
        <f t="shared" si="6"/>
        <v>0</v>
      </c>
      <c r="Q25" s="67">
        <f t="shared" si="6"/>
        <v>0</v>
      </c>
      <c r="R25" s="70">
        <f t="shared" si="6"/>
        <v>0</v>
      </c>
      <c r="S25" s="71">
        <f t="shared" si="6"/>
        <v>0</v>
      </c>
    </row>
    <row r="26" spans="1:20" ht="20.25" customHeight="1">
      <c r="A26" s="178" t="s">
        <v>200</v>
      </c>
      <c r="B26" s="55" t="s">
        <v>108</v>
      </c>
      <c r="C26" s="56">
        <v>9</v>
      </c>
      <c r="D26" s="56">
        <v>9</v>
      </c>
      <c r="E26" s="56">
        <v>10</v>
      </c>
      <c r="F26" s="56">
        <v>3</v>
      </c>
      <c r="G26" s="56">
        <v>7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57">
        <f>SUM(C26:M26)</f>
        <v>38</v>
      </c>
      <c r="O26" s="57">
        <v>0</v>
      </c>
      <c r="P26" s="57">
        <v>3</v>
      </c>
      <c r="Q26" s="56">
        <v>8</v>
      </c>
      <c r="R26" s="58">
        <v>33</v>
      </c>
      <c r="S26" s="59">
        <v>41</v>
      </c>
      <c r="T26">
        <f>IF(AND(NOT((N26+O26+P26)=S26),NOT((Q26+R26)=S26)),"產地及抽樣地點有錯",IF((NOT((N26+O26+P26)=S26)),"產地資料有錯",(IF(NOT((Q26+R26)=S26),"抽樣地點有錯",""))))</f>
      </c>
    </row>
    <row r="27" spans="1:20" ht="20.25" customHeight="1">
      <c r="A27" s="179"/>
      <c r="B27" s="60" t="s">
        <v>109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f>SUM(C27:M27)</f>
        <v>0</v>
      </c>
      <c r="O27" s="62">
        <v>0</v>
      </c>
      <c r="P27" s="62">
        <v>0</v>
      </c>
      <c r="Q27" s="61">
        <v>0</v>
      </c>
      <c r="R27" s="63">
        <v>0</v>
      </c>
      <c r="S27" s="64">
        <v>0</v>
      </c>
      <c r="T27">
        <f>IF(AND(NOT((N27+O27+P27)=S27),NOT((Q27+R27)=S27)),"產地及抽樣地點有錯",IF((NOT((N27+O27+P27)=S27)),"產地資料有錯",(IF(NOT((Q27+R27)=S27),"抽樣地點有錯",""))))</f>
      </c>
    </row>
    <row r="28" spans="1:19" ht="20.25" customHeight="1" thickBot="1">
      <c r="A28" s="180"/>
      <c r="B28" s="65" t="s">
        <v>28</v>
      </c>
      <c r="C28" s="66">
        <f aca="true" t="shared" si="7" ref="C28:S28">IF(AND(C26=0,C27=0),"-",C27/C26*100)</f>
        <v>0</v>
      </c>
      <c r="D28" s="66">
        <f t="shared" si="7"/>
        <v>0</v>
      </c>
      <c r="E28" s="67">
        <f t="shared" si="7"/>
        <v>0</v>
      </c>
      <c r="F28" s="68">
        <f t="shared" si="7"/>
        <v>0</v>
      </c>
      <c r="G28" s="67">
        <f t="shared" si="7"/>
        <v>0</v>
      </c>
      <c r="H28" s="67" t="str">
        <f t="shared" si="7"/>
        <v>-</v>
      </c>
      <c r="I28" s="67" t="str">
        <f t="shared" si="7"/>
        <v>-</v>
      </c>
      <c r="J28" s="67" t="str">
        <f t="shared" si="7"/>
        <v>-</v>
      </c>
      <c r="K28" s="67" t="str">
        <f t="shared" si="7"/>
        <v>-</v>
      </c>
      <c r="L28" s="68" t="str">
        <f t="shared" si="7"/>
        <v>-</v>
      </c>
      <c r="M28" s="68" t="str">
        <f t="shared" si="7"/>
        <v>-</v>
      </c>
      <c r="N28" s="69">
        <f t="shared" si="7"/>
        <v>0</v>
      </c>
      <c r="O28" s="69" t="str">
        <f t="shared" si="7"/>
        <v>-</v>
      </c>
      <c r="P28" s="69">
        <f t="shared" si="7"/>
        <v>0</v>
      </c>
      <c r="Q28" s="67">
        <f t="shared" si="7"/>
        <v>0</v>
      </c>
      <c r="R28" s="70">
        <f t="shared" si="7"/>
        <v>0</v>
      </c>
      <c r="S28" s="71">
        <f t="shared" si="7"/>
        <v>0</v>
      </c>
    </row>
    <row r="29" spans="1:20" ht="20.25" customHeight="1">
      <c r="A29" s="178" t="s">
        <v>201</v>
      </c>
      <c r="B29" s="55" t="s">
        <v>108</v>
      </c>
      <c r="C29" s="56">
        <v>24</v>
      </c>
      <c r="D29" s="56">
        <v>20</v>
      </c>
      <c r="E29" s="56">
        <v>24</v>
      </c>
      <c r="F29" s="56">
        <v>9</v>
      </c>
      <c r="G29" s="56">
        <v>5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90">
        <f>SUM(C29:M29)</f>
        <v>82</v>
      </c>
      <c r="O29" s="57">
        <v>0</v>
      </c>
      <c r="P29" s="57">
        <v>6</v>
      </c>
      <c r="Q29" s="56">
        <v>5</v>
      </c>
      <c r="R29" s="58">
        <v>83</v>
      </c>
      <c r="S29" s="59">
        <v>88</v>
      </c>
      <c r="T29">
        <f>IF(AND(NOT((N29+O29+P29)=S29),NOT((Q29+R29)=S29)),"產地及抽樣地點有錯",IF((NOT((N29+O29+P29)=S29)),"產地資料有錯",(IF(NOT((Q29+R29)=S29),"抽樣地點有錯",""))))</f>
      </c>
    </row>
    <row r="30" spans="1:20" ht="20.25" customHeight="1">
      <c r="A30" s="179"/>
      <c r="B30" s="60" t="s">
        <v>109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f>SUM(C30:M30)</f>
        <v>0</v>
      </c>
      <c r="O30" s="62">
        <v>0</v>
      </c>
      <c r="P30" s="62">
        <v>1</v>
      </c>
      <c r="Q30" s="61">
        <v>0</v>
      </c>
      <c r="R30" s="63">
        <v>1</v>
      </c>
      <c r="S30" s="64">
        <v>1</v>
      </c>
      <c r="T30">
        <f>IF(AND(NOT((N30+O30+P30)=S30),NOT((Q30+R30)=S30)),"產地及抽樣地點有錯",IF((NOT((N30+O30+P30)=S30)),"產地資料有錯",(IF(NOT((Q30+R30)=S30),"抽樣地點有錯",""))))</f>
      </c>
    </row>
    <row r="31" spans="1:19" ht="20.25" customHeight="1" thickBot="1">
      <c r="A31" s="180"/>
      <c r="B31" s="65" t="s">
        <v>28</v>
      </c>
      <c r="C31" s="66">
        <f aca="true" t="shared" si="8" ref="C31:S31">IF(AND(C29=0,C30=0),"-",C30/C29*100)</f>
        <v>0</v>
      </c>
      <c r="D31" s="66">
        <f t="shared" si="8"/>
        <v>0</v>
      </c>
      <c r="E31" s="67">
        <f t="shared" si="8"/>
        <v>0</v>
      </c>
      <c r="F31" s="68">
        <f t="shared" si="8"/>
        <v>0</v>
      </c>
      <c r="G31" s="67">
        <f t="shared" si="8"/>
        <v>0</v>
      </c>
      <c r="H31" s="67" t="str">
        <f t="shared" si="8"/>
        <v>-</v>
      </c>
      <c r="I31" s="67" t="str">
        <f t="shared" si="8"/>
        <v>-</v>
      </c>
      <c r="J31" s="67" t="str">
        <f t="shared" si="8"/>
        <v>-</v>
      </c>
      <c r="K31" s="67" t="str">
        <f t="shared" si="8"/>
        <v>-</v>
      </c>
      <c r="L31" s="68" t="str">
        <f t="shared" si="8"/>
        <v>-</v>
      </c>
      <c r="M31" s="68" t="str">
        <f t="shared" si="8"/>
        <v>-</v>
      </c>
      <c r="N31" s="69">
        <f t="shared" si="8"/>
        <v>0</v>
      </c>
      <c r="O31" s="69" t="str">
        <f t="shared" si="8"/>
        <v>-</v>
      </c>
      <c r="P31" s="69">
        <f t="shared" si="8"/>
        <v>16.666666666666664</v>
      </c>
      <c r="Q31" s="67">
        <f t="shared" si="8"/>
        <v>0</v>
      </c>
      <c r="R31" s="70">
        <f t="shared" si="8"/>
        <v>1.2048192771084338</v>
      </c>
      <c r="S31" s="71">
        <f t="shared" si="8"/>
        <v>1.1363636363636365</v>
      </c>
    </row>
    <row r="32" spans="1:20" ht="20.25" customHeight="1">
      <c r="A32" s="178" t="s">
        <v>202</v>
      </c>
      <c r="B32" s="55" t="s">
        <v>108</v>
      </c>
      <c r="C32" s="89">
        <v>13</v>
      </c>
      <c r="D32" s="89">
        <v>15</v>
      </c>
      <c r="E32" s="89">
        <v>13</v>
      </c>
      <c r="F32" s="89">
        <v>1</v>
      </c>
      <c r="G32" s="89">
        <v>3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90">
        <f>SUM(C32:M32)</f>
        <v>45</v>
      </c>
      <c r="O32" s="57">
        <v>0</v>
      </c>
      <c r="P32" s="57">
        <v>6</v>
      </c>
      <c r="Q32" s="56">
        <v>5</v>
      </c>
      <c r="R32" s="58">
        <v>46</v>
      </c>
      <c r="S32" s="59">
        <v>51</v>
      </c>
      <c r="T32">
        <f>IF(AND(NOT((N32+O32+P32)=S32),NOT((Q32+R32)=S32)),"產地及抽樣地點有錯",IF((NOT((N32+O32+P32)=S32)),"產地資料有錯",(IF(NOT((Q32+R32)=S32),"抽樣地點有錯",""))))</f>
      </c>
    </row>
    <row r="33" spans="1:20" ht="20.25" customHeight="1">
      <c r="A33" s="179"/>
      <c r="B33" s="60" t="s">
        <v>109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2">
        <f>SUM(C33:M33)</f>
        <v>0</v>
      </c>
      <c r="O33" s="62">
        <v>0</v>
      </c>
      <c r="P33" s="62">
        <v>0</v>
      </c>
      <c r="Q33" s="61">
        <v>0</v>
      </c>
      <c r="R33" s="63">
        <v>0</v>
      </c>
      <c r="S33" s="64">
        <v>0</v>
      </c>
      <c r="T33">
        <f>IF(AND(NOT((N33+O33+P33)=S33),NOT((Q33+R33)=S33)),"產地及抽樣地點有錯",IF((NOT((N33+O33+P33)=S33)),"產地資料有錯",(IF(NOT((Q33+R33)=S33),"抽樣地點有錯",""))))</f>
      </c>
    </row>
    <row r="34" spans="1:19" ht="20.25" customHeight="1" thickBot="1">
      <c r="A34" s="180"/>
      <c r="B34" s="65" t="s">
        <v>28</v>
      </c>
      <c r="C34" s="66">
        <f aca="true" t="shared" si="9" ref="C34:S34">IF(AND(C32=0,C33=0),"-",C33/C32*100)</f>
        <v>0</v>
      </c>
      <c r="D34" s="66">
        <f t="shared" si="9"/>
        <v>0</v>
      </c>
      <c r="E34" s="67">
        <f t="shared" si="9"/>
        <v>0</v>
      </c>
      <c r="F34" s="68">
        <f t="shared" si="9"/>
        <v>0</v>
      </c>
      <c r="G34" s="67">
        <f t="shared" si="9"/>
        <v>0</v>
      </c>
      <c r="H34" s="67" t="str">
        <f t="shared" si="9"/>
        <v>-</v>
      </c>
      <c r="I34" s="67" t="str">
        <f t="shared" si="9"/>
        <v>-</v>
      </c>
      <c r="J34" s="67" t="str">
        <f t="shared" si="9"/>
        <v>-</v>
      </c>
      <c r="K34" s="67" t="str">
        <f t="shared" si="9"/>
        <v>-</v>
      </c>
      <c r="L34" s="68" t="str">
        <f t="shared" si="9"/>
        <v>-</v>
      </c>
      <c r="M34" s="68" t="str">
        <f t="shared" si="9"/>
        <v>-</v>
      </c>
      <c r="N34" s="69">
        <f t="shared" si="9"/>
        <v>0</v>
      </c>
      <c r="O34" s="69" t="str">
        <f t="shared" si="9"/>
        <v>-</v>
      </c>
      <c r="P34" s="69">
        <f t="shared" si="9"/>
        <v>0</v>
      </c>
      <c r="Q34" s="67">
        <f t="shared" si="9"/>
        <v>0</v>
      </c>
      <c r="R34" s="70">
        <f t="shared" si="9"/>
        <v>0</v>
      </c>
      <c r="S34" s="71">
        <f t="shared" si="9"/>
        <v>0</v>
      </c>
    </row>
    <row r="35" spans="1:20" ht="20.25" customHeight="1">
      <c r="A35" s="178" t="s">
        <v>203</v>
      </c>
      <c r="B35" s="55" t="s">
        <v>108</v>
      </c>
      <c r="C35" s="89">
        <v>34</v>
      </c>
      <c r="D35" s="89">
        <v>31</v>
      </c>
      <c r="E35" s="89">
        <v>31</v>
      </c>
      <c r="F35" s="89">
        <v>8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>
        <f>SUM(C35:M35)</f>
        <v>104</v>
      </c>
      <c r="O35" s="57">
        <v>0</v>
      </c>
      <c r="P35" s="57">
        <v>10</v>
      </c>
      <c r="Q35" s="56">
        <v>6</v>
      </c>
      <c r="R35" s="58">
        <v>108</v>
      </c>
      <c r="S35" s="59">
        <v>114</v>
      </c>
      <c r="T35">
        <f>IF(AND(NOT((N35+O35+P35)=S35),NOT((Q35+R35)=S35)),"產地及抽樣地點有錯",IF((NOT((N35+O35+P35)=S35)),"產地資料有錯",(IF(NOT((Q35+R35)=S35),"抽樣地點有錯",""))))</f>
      </c>
    </row>
    <row r="36" spans="1:20" ht="20.25" customHeight="1">
      <c r="A36" s="179"/>
      <c r="B36" s="60" t="s">
        <v>109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2">
        <f>SUM(C36:M36)</f>
        <v>0</v>
      </c>
      <c r="O36" s="62">
        <v>0</v>
      </c>
      <c r="P36" s="62">
        <v>1</v>
      </c>
      <c r="Q36" s="61">
        <v>0</v>
      </c>
      <c r="R36" s="63">
        <v>1</v>
      </c>
      <c r="S36" s="64">
        <v>1</v>
      </c>
      <c r="T36">
        <f>IF(AND(NOT((N36+O36+P36)=S36),NOT((Q36+R36)=S36)),"產地及抽樣地點有錯",IF((NOT((N36+O36+P36)=S36)),"產地資料有錯",(IF(NOT((Q36+R36)=S36),"抽樣地點有錯",""))))</f>
      </c>
    </row>
    <row r="37" spans="1:19" ht="20.25" customHeight="1" thickBot="1">
      <c r="A37" s="180"/>
      <c r="B37" s="65" t="s">
        <v>28</v>
      </c>
      <c r="C37" s="66">
        <f aca="true" t="shared" si="10" ref="C37:S37">IF(AND(C35=0,C36=0),"-",C36/C35*100)</f>
        <v>0</v>
      </c>
      <c r="D37" s="66">
        <f t="shared" si="10"/>
        <v>0</v>
      </c>
      <c r="E37" s="67">
        <f t="shared" si="10"/>
        <v>0</v>
      </c>
      <c r="F37" s="68">
        <f t="shared" si="10"/>
        <v>0</v>
      </c>
      <c r="G37" s="67" t="str">
        <f t="shared" si="10"/>
        <v>-</v>
      </c>
      <c r="H37" s="67" t="str">
        <f t="shared" si="10"/>
        <v>-</v>
      </c>
      <c r="I37" s="67" t="str">
        <f t="shared" si="10"/>
        <v>-</v>
      </c>
      <c r="J37" s="67" t="str">
        <f t="shared" si="10"/>
        <v>-</v>
      </c>
      <c r="K37" s="67" t="str">
        <f t="shared" si="10"/>
        <v>-</v>
      </c>
      <c r="L37" s="68" t="str">
        <f t="shared" si="10"/>
        <v>-</v>
      </c>
      <c r="M37" s="68" t="str">
        <f t="shared" si="10"/>
        <v>-</v>
      </c>
      <c r="N37" s="69">
        <f t="shared" si="10"/>
        <v>0</v>
      </c>
      <c r="O37" s="69" t="str">
        <f t="shared" si="10"/>
        <v>-</v>
      </c>
      <c r="P37" s="69">
        <f t="shared" si="10"/>
        <v>10</v>
      </c>
      <c r="Q37" s="67">
        <f t="shared" si="10"/>
        <v>0</v>
      </c>
      <c r="R37" s="70">
        <f t="shared" si="10"/>
        <v>0.9259259259259258</v>
      </c>
      <c r="S37" s="71">
        <f t="shared" si="10"/>
        <v>0.8771929824561403</v>
      </c>
    </row>
    <row r="38" spans="1:20" ht="20.25" customHeight="1">
      <c r="A38" s="178" t="s">
        <v>204</v>
      </c>
      <c r="B38" s="55" t="s">
        <v>108</v>
      </c>
      <c r="C38" s="56">
        <v>13</v>
      </c>
      <c r="D38" s="56">
        <v>9</v>
      </c>
      <c r="E38" s="56">
        <v>16</v>
      </c>
      <c r="F38" s="56">
        <v>7</v>
      </c>
      <c r="G38" s="56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57">
        <f>SUM(C38:M38)</f>
        <v>45</v>
      </c>
      <c r="O38" s="57">
        <v>0</v>
      </c>
      <c r="P38" s="57">
        <v>13</v>
      </c>
      <c r="Q38" s="89">
        <v>8</v>
      </c>
      <c r="R38" s="58">
        <v>50</v>
      </c>
      <c r="S38" s="59">
        <v>58</v>
      </c>
      <c r="T38">
        <f>IF(AND(NOT((N38+O38+P38)=S38),NOT((Q38+R38)=S38)),"產地及抽樣地點有錯",IF((NOT((N38+O38+P38)=S38)),"產地資料有錯",(IF(NOT((Q38+R38)=S38),"抽樣地點有錯",""))))</f>
      </c>
    </row>
    <row r="39" spans="1:20" ht="20.25" customHeight="1">
      <c r="A39" s="179"/>
      <c r="B39" s="60" t="s">
        <v>109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2">
        <f>SUM(C39:M39)</f>
        <v>0</v>
      </c>
      <c r="O39" s="62">
        <v>0</v>
      </c>
      <c r="P39" s="62">
        <v>2</v>
      </c>
      <c r="Q39" s="61">
        <v>0</v>
      </c>
      <c r="R39" s="63">
        <v>2</v>
      </c>
      <c r="S39" s="64">
        <v>2</v>
      </c>
      <c r="T39">
        <f>IF(AND(NOT((N39+O39+P39)=S39),NOT((Q39+R39)=S39)),"產地及抽樣地點有錯",IF((NOT((N39+O39+P39)=S39)),"產地資料有錯",(IF(NOT((Q39+R39)=S39),"抽樣地點有錯",""))))</f>
      </c>
    </row>
    <row r="40" spans="1:19" ht="20.25" customHeight="1" thickBot="1">
      <c r="A40" s="180"/>
      <c r="B40" s="65" t="s">
        <v>28</v>
      </c>
      <c r="C40" s="66">
        <f aca="true" t="shared" si="11" ref="C40:S40">IF(AND(C38=0,C39=0),"-",C39/C38*100)</f>
        <v>0</v>
      </c>
      <c r="D40" s="66">
        <f t="shared" si="11"/>
        <v>0</v>
      </c>
      <c r="E40" s="67">
        <f t="shared" si="11"/>
        <v>0</v>
      </c>
      <c r="F40" s="68">
        <f t="shared" si="11"/>
        <v>0</v>
      </c>
      <c r="G40" s="67" t="str">
        <f t="shared" si="11"/>
        <v>-</v>
      </c>
      <c r="H40" s="67" t="str">
        <f t="shared" si="11"/>
        <v>-</v>
      </c>
      <c r="I40" s="67" t="str">
        <f t="shared" si="11"/>
        <v>-</v>
      </c>
      <c r="J40" s="67" t="str">
        <f t="shared" si="11"/>
        <v>-</v>
      </c>
      <c r="K40" s="67" t="str">
        <f t="shared" si="11"/>
        <v>-</v>
      </c>
      <c r="L40" s="68" t="str">
        <f t="shared" si="11"/>
        <v>-</v>
      </c>
      <c r="M40" s="68" t="str">
        <f t="shared" si="11"/>
        <v>-</v>
      </c>
      <c r="N40" s="69">
        <f t="shared" si="11"/>
        <v>0</v>
      </c>
      <c r="O40" s="69" t="str">
        <f t="shared" si="11"/>
        <v>-</v>
      </c>
      <c r="P40" s="69">
        <f t="shared" si="11"/>
        <v>15.384615384615385</v>
      </c>
      <c r="Q40" s="67">
        <f t="shared" si="11"/>
        <v>0</v>
      </c>
      <c r="R40" s="70">
        <f t="shared" si="11"/>
        <v>4</v>
      </c>
      <c r="S40" s="71">
        <f t="shared" si="11"/>
        <v>3.4482758620689653</v>
      </c>
    </row>
    <row r="41" spans="1:20" ht="20.25" customHeight="1">
      <c r="A41" s="178" t="s">
        <v>205</v>
      </c>
      <c r="B41" s="55" t="s">
        <v>108</v>
      </c>
      <c r="C41" s="56">
        <v>21</v>
      </c>
      <c r="D41" s="56">
        <v>30</v>
      </c>
      <c r="E41" s="56">
        <v>34</v>
      </c>
      <c r="F41" s="56">
        <v>8</v>
      </c>
      <c r="G41" s="56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57">
        <f>SUM(C41:M41)</f>
        <v>93</v>
      </c>
      <c r="O41" s="57">
        <v>0</v>
      </c>
      <c r="P41" s="57">
        <v>18</v>
      </c>
      <c r="Q41" s="56">
        <v>8</v>
      </c>
      <c r="R41" s="58">
        <v>103</v>
      </c>
      <c r="S41" s="59">
        <v>111</v>
      </c>
      <c r="T41">
        <f>IF(AND(NOT((N41+O41+P41)=S41),NOT((Q41+R41)=S41)),"產地及抽樣地點有錯",IF((NOT((N41+O41+P41)=S41)),"產地資料有錯",(IF(NOT((Q41+R41)=S41),"抽樣地點有錯",""))))</f>
      </c>
    </row>
    <row r="42" spans="1:20" ht="20.25" customHeight="1">
      <c r="A42" s="179"/>
      <c r="B42" s="60" t="s">
        <v>109</v>
      </c>
      <c r="C42" s="61">
        <v>1</v>
      </c>
      <c r="D42" s="61">
        <v>2</v>
      </c>
      <c r="E42" s="61">
        <v>2</v>
      </c>
      <c r="F42" s="61">
        <v>1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2">
        <f>SUM(C42:M42)</f>
        <v>6</v>
      </c>
      <c r="O42" s="62">
        <v>0</v>
      </c>
      <c r="P42" s="62">
        <v>0</v>
      </c>
      <c r="Q42" s="61">
        <v>1</v>
      </c>
      <c r="R42" s="63">
        <v>5</v>
      </c>
      <c r="S42" s="64">
        <v>6</v>
      </c>
      <c r="T42">
        <f>IF(AND(NOT((N42+O42+P42)=S42),NOT((Q42+R42)=S42)),"產地及抽樣地點有錯",IF((NOT((N42+O42+P42)=S42)),"產地資料有錯",(IF(NOT((Q42+R42)=S42),"抽樣地點有錯",""))))</f>
      </c>
    </row>
    <row r="43" spans="1:19" ht="20.25" customHeight="1" thickBot="1">
      <c r="A43" s="180"/>
      <c r="B43" s="65" t="s">
        <v>28</v>
      </c>
      <c r="C43" s="66">
        <f aca="true" t="shared" si="12" ref="C43:S43">IF(AND(C41=0,C42=0),"-",C42/C41*100)</f>
        <v>4.761904761904762</v>
      </c>
      <c r="D43" s="66">
        <f t="shared" si="12"/>
        <v>6.666666666666667</v>
      </c>
      <c r="E43" s="67">
        <f t="shared" si="12"/>
        <v>5.88235294117647</v>
      </c>
      <c r="F43" s="68">
        <f t="shared" si="12"/>
        <v>12.5</v>
      </c>
      <c r="G43" s="67" t="str">
        <f t="shared" si="12"/>
        <v>-</v>
      </c>
      <c r="H43" s="67" t="str">
        <f t="shared" si="12"/>
        <v>-</v>
      </c>
      <c r="I43" s="67" t="str">
        <f t="shared" si="12"/>
        <v>-</v>
      </c>
      <c r="J43" s="67" t="str">
        <f t="shared" si="12"/>
        <v>-</v>
      </c>
      <c r="K43" s="67" t="str">
        <f t="shared" si="12"/>
        <v>-</v>
      </c>
      <c r="L43" s="68" t="str">
        <f t="shared" si="12"/>
        <v>-</v>
      </c>
      <c r="M43" s="68" t="str">
        <f t="shared" si="12"/>
        <v>-</v>
      </c>
      <c r="N43" s="69">
        <f t="shared" si="12"/>
        <v>6.451612903225806</v>
      </c>
      <c r="O43" s="69" t="str">
        <f t="shared" si="12"/>
        <v>-</v>
      </c>
      <c r="P43" s="69">
        <f t="shared" si="12"/>
        <v>0</v>
      </c>
      <c r="Q43" s="67">
        <f t="shared" si="12"/>
        <v>12.5</v>
      </c>
      <c r="R43" s="70">
        <f t="shared" si="12"/>
        <v>4.854368932038835</v>
      </c>
      <c r="S43" s="71">
        <f t="shared" si="12"/>
        <v>5.405405405405405</v>
      </c>
    </row>
    <row r="44" spans="1:20" ht="20.25" customHeight="1">
      <c r="A44" s="178" t="s">
        <v>206</v>
      </c>
      <c r="B44" s="55" t="s">
        <v>108</v>
      </c>
      <c r="C44" s="56">
        <v>12</v>
      </c>
      <c r="D44" s="56">
        <v>3</v>
      </c>
      <c r="E44" s="56">
        <v>10</v>
      </c>
      <c r="F44" s="56">
        <v>3</v>
      </c>
      <c r="G44" s="56">
        <v>0</v>
      </c>
      <c r="H44" s="56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57">
        <f>SUM(C44:M44)</f>
        <v>28</v>
      </c>
      <c r="O44" s="61">
        <v>0</v>
      </c>
      <c r="P44" s="57">
        <v>7</v>
      </c>
      <c r="Q44" s="56">
        <v>12</v>
      </c>
      <c r="R44" s="58">
        <v>23</v>
      </c>
      <c r="S44" s="59">
        <v>35</v>
      </c>
      <c r="T44">
        <f>IF(AND(NOT((N44+O44+P44)=S44),NOT((Q44+R44)=S44)),"產地及抽樣地點有錯",IF((NOT((N44+O44+P44)=S44)),"產地資料有錯",(IF(NOT((Q44+R44)=S44),"抽樣地點有錯",""))))</f>
      </c>
    </row>
    <row r="45" spans="1:20" ht="20.25" customHeight="1">
      <c r="A45" s="179"/>
      <c r="B45" s="60" t="s">
        <v>109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2">
        <f>SUM(C45:M45)</f>
        <v>0</v>
      </c>
      <c r="O45" s="61">
        <v>0</v>
      </c>
      <c r="P45" s="62">
        <v>0</v>
      </c>
      <c r="Q45" s="61">
        <v>0</v>
      </c>
      <c r="R45" s="63">
        <v>0</v>
      </c>
      <c r="S45" s="64">
        <v>0</v>
      </c>
      <c r="T45">
        <f>IF(AND(NOT((N45+O45+P45)=S45),NOT((Q45+R45)=S45)),"產地及抽樣地點有錯",IF((NOT((N45+O45+P45)=S45)),"產地資料有錯",(IF(NOT((Q45+R45)=S45),"抽樣地點有錯",""))))</f>
      </c>
    </row>
    <row r="46" spans="1:19" ht="20.25" customHeight="1" thickBot="1">
      <c r="A46" s="180"/>
      <c r="B46" s="65" t="s">
        <v>28</v>
      </c>
      <c r="C46" s="66">
        <f aca="true" t="shared" si="13" ref="C46:S46">IF(AND(C44=0,C45=0),"-",C45/C44*100)</f>
        <v>0</v>
      </c>
      <c r="D46" s="66">
        <f t="shared" si="13"/>
        <v>0</v>
      </c>
      <c r="E46" s="67">
        <f t="shared" si="13"/>
        <v>0</v>
      </c>
      <c r="F46" s="68">
        <f t="shared" si="13"/>
        <v>0</v>
      </c>
      <c r="G46" s="67" t="str">
        <f t="shared" si="13"/>
        <v>-</v>
      </c>
      <c r="H46" s="67" t="str">
        <f t="shared" si="13"/>
        <v>-</v>
      </c>
      <c r="I46" s="67" t="str">
        <f t="shared" si="13"/>
        <v>-</v>
      </c>
      <c r="J46" s="67" t="str">
        <f t="shared" si="13"/>
        <v>-</v>
      </c>
      <c r="K46" s="67" t="str">
        <f t="shared" si="13"/>
        <v>-</v>
      </c>
      <c r="L46" s="68" t="str">
        <f t="shared" si="13"/>
        <v>-</v>
      </c>
      <c r="M46" s="68" t="str">
        <f t="shared" si="13"/>
        <v>-</v>
      </c>
      <c r="N46" s="69">
        <f t="shared" si="13"/>
        <v>0</v>
      </c>
      <c r="O46" s="69" t="str">
        <f t="shared" si="13"/>
        <v>-</v>
      </c>
      <c r="P46" s="69">
        <f t="shared" si="13"/>
        <v>0</v>
      </c>
      <c r="Q46" s="67">
        <f t="shared" si="13"/>
        <v>0</v>
      </c>
      <c r="R46" s="70">
        <f t="shared" si="13"/>
        <v>0</v>
      </c>
      <c r="S46" s="71">
        <f t="shared" si="13"/>
        <v>0</v>
      </c>
    </row>
    <row r="47" spans="1:19" ht="20.25" customHeight="1">
      <c r="A47" s="91"/>
      <c r="B47" s="91"/>
      <c r="C47" s="92"/>
      <c r="D47" s="92"/>
      <c r="E47" s="93"/>
      <c r="F47" s="94"/>
      <c r="G47" s="93"/>
      <c r="H47" s="93"/>
      <c r="I47" s="93"/>
      <c r="J47" s="93"/>
      <c r="K47" s="93"/>
      <c r="L47" s="94"/>
      <c r="M47" s="94"/>
      <c r="N47" s="95"/>
      <c r="O47" s="95"/>
      <c r="P47" s="95"/>
      <c r="Q47" s="93"/>
      <c r="R47" s="93"/>
      <c r="S47" s="96"/>
    </row>
    <row r="48" spans="1:19" ht="20.25" customHeight="1">
      <c r="A48" s="82" t="s">
        <v>333</v>
      </c>
      <c r="B48" s="91"/>
      <c r="C48" s="92"/>
      <c r="D48" s="92"/>
      <c r="E48" s="93"/>
      <c r="F48" s="94"/>
      <c r="G48" s="93"/>
      <c r="H48" s="93"/>
      <c r="I48" s="93"/>
      <c r="J48" s="93"/>
      <c r="K48" s="93"/>
      <c r="L48" s="94"/>
      <c r="M48" s="94"/>
      <c r="N48" s="95"/>
      <c r="O48" s="95"/>
      <c r="P48" s="95"/>
      <c r="Q48" s="93"/>
      <c r="R48" s="93"/>
      <c r="S48" s="96"/>
    </row>
    <row r="49" spans="1:19" ht="20.25" customHeight="1">
      <c r="A49" t="s">
        <v>29</v>
      </c>
      <c r="B49" s="91"/>
      <c r="C49" s="92"/>
      <c r="D49" s="92"/>
      <c r="E49" s="93"/>
      <c r="F49" s="94"/>
      <c r="G49" s="93"/>
      <c r="H49" s="93"/>
      <c r="I49" s="93"/>
      <c r="J49" s="93"/>
      <c r="K49" s="93"/>
      <c r="L49" s="94"/>
      <c r="M49" s="94"/>
      <c r="N49" s="95"/>
      <c r="O49" s="95"/>
      <c r="P49" s="95"/>
      <c r="Q49" s="93"/>
      <c r="R49" s="93"/>
      <c r="S49" s="96"/>
    </row>
    <row r="50" spans="1:16" ht="20.25" customHeight="1">
      <c r="A50" s="72" t="s">
        <v>115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20.25" customHeight="1">
      <c r="A51" s="72" t="s">
        <v>116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20.25" customHeight="1">
      <c r="A52" s="72" t="s">
        <v>117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20.25" customHeight="1">
      <c r="A53" s="72" t="s">
        <v>118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20.25" customHeight="1">
      <c r="A54" s="72" t="s">
        <v>119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20.25" customHeight="1">
      <c r="A55" s="72" t="s">
        <v>120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20.25" customHeight="1">
      <c r="A56" s="72" t="s">
        <v>121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20.25" customHeight="1">
      <c r="A57" s="72" t="s">
        <v>122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20.25" customHeight="1">
      <c r="A58" s="72" t="s">
        <v>123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20.25" customHeight="1">
      <c r="A59" s="72" t="s">
        <v>124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20.25" customHeight="1">
      <c r="A60" s="73" t="s">
        <v>125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3" spans="1:2" ht="20.25" customHeight="1">
      <c r="A63" s="75"/>
      <c r="B63" s="75"/>
    </row>
  </sheetData>
  <sheetProtection/>
  <mergeCells count="26">
    <mergeCell ref="A44:A46"/>
    <mergeCell ref="A17:A19"/>
    <mergeCell ref="A20:A22"/>
    <mergeCell ref="Q3:R5"/>
    <mergeCell ref="C5:N5"/>
    <mergeCell ref="A3:A7"/>
    <mergeCell ref="B3:B7"/>
    <mergeCell ref="A29:A31"/>
    <mergeCell ref="A32:A34"/>
    <mergeCell ref="A41:A43"/>
    <mergeCell ref="A11:A13"/>
    <mergeCell ref="A14:A16"/>
    <mergeCell ref="A35:A37"/>
    <mergeCell ref="A38:A40"/>
    <mergeCell ref="A23:A25"/>
    <mergeCell ref="A26:A28"/>
    <mergeCell ref="P1:S1"/>
    <mergeCell ref="P2:S2"/>
    <mergeCell ref="A1:O1"/>
    <mergeCell ref="A2:O2"/>
    <mergeCell ref="A8:A10"/>
    <mergeCell ref="S3:S7"/>
    <mergeCell ref="C3:O3"/>
    <mergeCell ref="P3:P7"/>
    <mergeCell ref="C4:N4"/>
    <mergeCell ref="O4:O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5" sqref="A45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5.625" style="0" customWidth="1"/>
    <col min="5" max="5" width="5.50390625" style="0" customWidth="1"/>
    <col min="6" max="6" width="5.125" style="0" customWidth="1"/>
    <col min="7" max="7" width="6.375" style="0" customWidth="1"/>
    <col min="8" max="8" width="5.25390625" style="0" customWidth="1"/>
    <col min="9" max="9" width="6.375" style="0" customWidth="1"/>
    <col min="10" max="10" width="6.125" style="0" customWidth="1"/>
    <col min="11" max="11" width="5.25390625" style="0" customWidth="1"/>
    <col min="12" max="12" width="4.50390625" style="0" customWidth="1"/>
    <col min="13" max="13" width="6.875" style="0" customWidth="1"/>
    <col min="14" max="14" width="6.25390625" style="0" customWidth="1"/>
    <col min="15" max="15" width="7.50390625" style="0" customWidth="1"/>
    <col min="16" max="16" width="5.625" style="0" customWidth="1"/>
    <col min="17" max="17" width="6.00390625" style="0" customWidth="1"/>
    <col min="18" max="18" width="5.125" style="0" customWidth="1"/>
    <col min="19" max="19" width="5.75390625" style="0" customWidth="1"/>
    <col min="20" max="20" width="4.875" style="0" customWidth="1"/>
    <col min="21" max="21" width="14.625" style="0" customWidth="1"/>
  </cols>
  <sheetData>
    <row r="1" spans="1:20" ht="20.25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28" t="s">
        <v>127</v>
      </c>
      <c r="R1" s="128"/>
      <c r="S1" s="128"/>
      <c r="T1" s="128"/>
    </row>
    <row r="2" spans="1:20" ht="20.25" customHeight="1" thickBot="1">
      <c r="A2" s="160" t="s">
        <v>128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28" t="s">
        <v>129</v>
      </c>
      <c r="R2" s="128"/>
      <c r="S2" s="128"/>
      <c r="T2" s="128"/>
    </row>
    <row r="3" spans="1:20" ht="20.25" customHeight="1">
      <c r="A3" s="136" t="s">
        <v>130</v>
      </c>
      <c r="B3" s="130" t="s">
        <v>131</v>
      </c>
      <c r="C3" s="142" t="s">
        <v>132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5" t="s">
        <v>133</v>
      </c>
      <c r="P3" s="168" t="s">
        <v>134</v>
      </c>
      <c r="Q3" s="169"/>
      <c r="R3" s="174" t="s">
        <v>135</v>
      </c>
      <c r="S3" s="169"/>
      <c r="T3" s="148" t="s">
        <v>136</v>
      </c>
    </row>
    <row r="4" spans="1:20" ht="20.25" customHeight="1">
      <c r="A4" s="137"/>
      <c r="B4" s="131"/>
      <c r="C4" s="161" t="s">
        <v>137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138</v>
      </c>
      <c r="O4" s="146"/>
      <c r="P4" s="170"/>
      <c r="Q4" s="171"/>
      <c r="R4" s="172"/>
      <c r="S4" s="173"/>
      <c r="T4" s="149"/>
    </row>
    <row r="5" spans="1:20" ht="20.25" customHeight="1">
      <c r="A5" s="137"/>
      <c r="B5" s="131"/>
      <c r="C5" s="165" t="s">
        <v>139</v>
      </c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46"/>
      <c r="O5" s="146"/>
      <c r="P5" s="172"/>
      <c r="Q5" s="173"/>
      <c r="R5" s="133" t="s">
        <v>140</v>
      </c>
      <c r="S5" s="133" t="s">
        <v>141</v>
      </c>
      <c r="T5" s="149"/>
    </row>
    <row r="6" spans="1:20" ht="20.25" customHeight="1">
      <c r="A6" s="137"/>
      <c r="B6" s="131"/>
      <c r="C6" s="1" t="s">
        <v>0</v>
      </c>
      <c r="D6" s="1" t="s">
        <v>142</v>
      </c>
      <c r="E6" s="1" t="s">
        <v>143</v>
      </c>
      <c r="F6" s="1" t="s">
        <v>144</v>
      </c>
      <c r="G6" s="1" t="s">
        <v>145</v>
      </c>
      <c r="H6" s="1" t="s">
        <v>146</v>
      </c>
      <c r="I6" s="2" t="s">
        <v>147</v>
      </c>
      <c r="J6" s="1" t="s">
        <v>148</v>
      </c>
      <c r="K6" s="1" t="s">
        <v>149</v>
      </c>
      <c r="L6" s="2" t="s">
        <v>150</v>
      </c>
      <c r="M6" s="3" t="s">
        <v>151</v>
      </c>
      <c r="N6" s="146"/>
      <c r="O6" s="146"/>
      <c r="P6" s="4" t="s">
        <v>152</v>
      </c>
      <c r="Q6" s="4" t="s">
        <v>153</v>
      </c>
      <c r="R6" s="134"/>
      <c r="S6" s="134"/>
      <c r="T6" s="149"/>
    </row>
    <row r="7" spans="1:20" ht="20.25" customHeight="1" thickBot="1">
      <c r="A7" s="138"/>
      <c r="B7" s="132"/>
      <c r="C7" s="51" t="s">
        <v>154</v>
      </c>
      <c r="D7" s="51" t="s">
        <v>155</v>
      </c>
      <c r="E7" s="51" t="s">
        <v>156</v>
      </c>
      <c r="F7" s="51" t="s">
        <v>157</v>
      </c>
      <c r="G7" s="51" t="s">
        <v>158</v>
      </c>
      <c r="H7" s="51" t="s">
        <v>159</v>
      </c>
      <c r="I7" s="51" t="s">
        <v>160</v>
      </c>
      <c r="J7" s="51" t="s">
        <v>161</v>
      </c>
      <c r="K7" s="51" t="s">
        <v>162</v>
      </c>
      <c r="L7" s="52" t="s">
        <v>163</v>
      </c>
      <c r="M7" s="53" t="s">
        <v>164</v>
      </c>
      <c r="N7" s="147"/>
      <c r="O7" s="147"/>
      <c r="P7" s="54" t="s">
        <v>165</v>
      </c>
      <c r="Q7" s="54" t="s">
        <v>166</v>
      </c>
      <c r="R7" s="135"/>
      <c r="S7" s="135"/>
      <c r="T7" s="150"/>
    </row>
    <row r="8" spans="1:22" ht="20.25" customHeight="1">
      <c r="A8" s="151" t="s">
        <v>167</v>
      </c>
      <c r="B8" s="5" t="s">
        <v>168</v>
      </c>
      <c r="C8" s="6">
        <f aca="true" t="shared" si="0" ref="C8:T8">C11+C14+C17+C20+C23+C26+C29+C32+C35+C38+C41</f>
        <v>100</v>
      </c>
      <c r="D8" s="6">
        <f t="shared" si="0"/>
        <v>66</v>
      </c>
      <c r="E8" s="6">
        <f t="shared" si="0"/>
        <v>234</v>
      </c>
      <c r="F8" s="6">
        <f t="shared" si="0"/>
        <v>13</v>
      </c>
      <c r="G8" s="6">
        <f t="shared" si="0"/>
        <v>98</v>
      </c>
      <c r="H8" s="6">
        <f t="shared" si="0"/>
        <v>35</v>
      </c>
      <c r="I8" s="6">
        <f t="shared" si="0"/>
        <v>14</v>
      </c>
      <c r="J8" s="6">
        <f t="shared" si="0"/>
        <v>7</v>
      </c>
      <c r="K8" s="6">
        <f t="shared" si="0"/>
        <v>24</v>
      </c>
      <c r="L8" s="6">
        <f t="shared" si="0"/>
        <v>0</v>
      </c>
      <c r="M8" s="6">
        <f t="shared" si="0"/>
        <v>591</v>
      </c>
      <c r="N8" s="6">
        <f t="shared" si="0"/>
        <v>344</v>
      </c>
      <c r="O8" s="6">
        <f t="shared" si="0"/>
        <v>279</v>
      </c>
      <c r="P8" s="6">
        <f t="shared" si="0"/>
        <v>214</v>
      </c>
      <c r="Q8" s="6">
        <f t="shared" si="0"/>
        <v>1000</v>
      </c>
      <c r="R8" s="6">
        <f t="shared" si="0"/>
        <v>332</v>
      </c>
      <c r="S8" s="6">
        <f t="shared" si="0"/>
        <v>882</v>
      </c>
      <c r="T8" s="7">
        <f t="shared" si="0"/>
        <v>1214</v>
      </c>
      <c r="U8">
        <f>IF(AND(NOT((M8+N8+O8)=T8),NOT((P8+Q8)=T8)),"產地及抽樣地點有錯",IF((NOT((M8+N8+O8)=T8)),"產地資料有錯",(IF(NOT((P8+Q8)=T8),"抽樣地點有錯",""))))</f>
      </c>
      <c r="V8">
        <f>IF(NOT(R8+S8=T8),"產品別有誤","")</f>
      </c>
    </row>
    <row r="9" spans="1:22" ht="20.25" customHeight="1">
      <c r="A9" s="152"/>
      <c r="B9" s="8" t="s">
        <v>169</v>
      </c>
      <c r="C9" s="9">
        <f aca="true" t="shared" si="1" ref="C9:T9">C12+C15+C18+C21+C24+C27+C30+C33+C36+C39+C42</f>
        <v>2</v>
      </c>
      <c r="D9" s="9">
        <f t="shared" si="1"/>
        <v>2</v>
      </c>
      <c r="E9" s="9">
        <f t="shared" si="1"/>
        <v>2</v>
      </c>
      <c r="F9" s="9">
        <f t="shared" si="1"/>
        <v>0</v>
      </c>
      <c r="G9" s="9">
        <f t="shared" si="1"/>
        <v>1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7</v>
      </c>
      <c r="N9" s="9">
        <f t="shared" si="1"/>
        <v>4</v>
      </c>
      <c r="O9" s="9">
        <f t="shared" si="1"/>
        <v>8</v>
      </c>
      <c r="P9" s="9">
        <f t="shared" si="1"/>
        <v>4</v>
      </c>
      <c r="Q9" s="9">
        <f t="shared" si="1"/>
        <v>15</v>
      </c>
      <c r="R9" s="9">
        <f t="shared" si="1"/>
        <v>3</v>
      </c>
      <c r="S9" s="9">
        <f t="shared" si="1"/>
        <v>16</v>
      </c>
      <c r="T9" s="10">
        <f t="shared" si="1"/>
        <v>19</v>
      </c>
      <c r="U9">
        <f>IF(AND(NOT((M9+N9+O9)=T9),NOT((P9+Q9)=T9)),"產地及抽樣地點有錯",IF((NOT((M9+N9+O9)=T9)),"產地資料有錯",(IF(NOT((P9+Q9)=T9),"抽樣地點有錯",""))))</f>
      </c>
      <c r="V9">
        <f>IF(NOT(R9+S9=T9),"產品別有誤","")</f>
      </c>
    </row>
    <row r="10" spans="1:20" ht="20.25" customHeight="1" thickBot="1">
      <c r="A10" s="153"/>
      <c r="B10" s="11" t="s">
        <v>170</v>
      </c>
      <c r="C10" s="12">
        <f aca="true" t="shared" si="2" ref="C10:T10">IF(AND(C8=0,C9=0),"-",C9/C8*100)</f>
        <v>2</v>
      </c>
      <c r="D10" s="12">
        <f t="shared" si="2"/>
        <v>3.0303030303030303</v>
      </c>
      <c r="E10" s="12">
        <f t="shared" si="2"/>
        <v>0.8547008547008548</v>
      </c>
      <c r="F10" s="12">
        <f t="shared" si="2"/>
        <v>0</v>
      </c>
      <c r="G10" s="12">
        <f t="shared" si="2"/>
        <v>1.0204081632653061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 t="str">
        <f t="shared" si="2"/>
        <v>-</v>
      </c>
      <c r="M10" s="12">
        <f t="shared" si="2"/>
        <v>1.1844331641285957</v>
      </c>
      <c r="N10" s="12">
        <f t="shared" si="2"/>
        <v>1.1627906976744187</v>
      </c>
      <c r="O10" s="12">
        <f t="shared" si="2"/>
        <v>2.867383512544803</v>
      </c>
      <c r="P10" s="12">
        <f t="shared" si="2"/>
        <v>1.8691588785046727</v>
      </c>
      <c r="Q10" s="12">
        <f t="shared" si="2"/>
        <v>1.5</v>
      </c>
      <c r="R10" s="12">
        <f t="shared" si="2"/>
        <v>0.9036144578313252</v>
      </c>
      <c r="S10" s="12">
        <f t="shared" si="2"/>
        <v>1.8140589569160999</v>
      </c>
      <c r="T10" s="13">
        <f t="shared" si="2"/>
        <v>1.5650741350906094</v>
      </c>
    </row>
    <row r="11" spans="1:22" ht="20.25" customHeight="1">
      <c r="A11" s="178" t="s">
        <v>171</v>
      </c>
      <c r="B11" s="55" t="s">
        <v>168</v>
      </c>
      <c r="C11" s="56">
        <v>13</v>
      </c>
      <c r="D11" s="56">
        <v>14</v>
      </c>
      <c r="E11" s="56">
        <v>13</v>
      </c>
      <c r="F11" s="56">
        <v>2</v>
      </c>
      <c r="G11" s="56">
        <v>8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7">
        <f>SUM(C11:L11)</f>
        <v>50</v>
      </c>
      <c r="N11" s="57">
        <v>22</v>
      </c>
      <c r="O11" s="57">
        <v>23</v>
      </c>
      <c r="P11" s="56">
        <v>0</v>
      </c>
      <c r="Q11" s="58">
        <v>95</v>
      </c>
      <c r="R11" s="56">
        <v>40</v>
      </c>
      <c r="S11" s="56">
        <v>55</v>
      </c>
      <c r="T11" s="59">
        <f>M11+O11+N11</f>
        <v>95</v>
      </c>
      <c r="U11">
        <f>IF(AND(NOT((M11+N11+O11)=T11),NOT((P11+Q11)=T11)),"產地及抽樣地點有錯",IF((NOT((M11+N11+O11)=T11)),"產地資料有錯",(IF(NOT((P11+Q11)=T11),"抽樣地點有錯",""))))</f>
      </c>
      <c r="V11">
        <f>IF(NOT(R11+S11=T11),"產品別有誤","")</f>
      </c>
    </row>
    <row r="12" spans="1:22" ht="20.25" customHeight="1">
      <c r="A12" s="179"/>
      <c r="B12" s="60" t="s">
        <v>169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2">
        <f>SUM(C12:L12)</f>
        <v>0</v>
      </c>
      <c r="N12" s="62">
        <v>1</v>
      </c>
      <c r="O12" s="62">
        <v>0</v>
      </c>
      <c r="P12" s="61">
        <v>0</v>
      </c>
      <c r="Q12" s="63">
        <v>1</v>
      </c>
      <c r="R12" s="61">
        <v>0</v>
      </c>
      <c r="S12" s="61">
        <v>1</v>
      </c>
      <c r="T12" s="64">
        <f>M12+O12+N12</f>
        <v>1</v>
      </c>
      <c r="U12">
        <f>IF(AND(NOT((M12+N12+O12)=T12),NOT((P12+Q12)=T12)),"產地及抽樣地點有錯",IF((NOT((M12+N12+O12)=T12)),"產地資料有錯",(IF(NOT((P12+Q12)=T12),"抽樣地點有錯",""))))</f>
      </c>
      <c r="V12">
        <f>IF(NOT(R12+S12=T12),"產品別有誤","")</f>
      </c>
    </row>
    <row r="13" spans="1:20" ht="20.25" customHeight="1" thickBot="1">
      <c r="A13" s="180"/>
      <c r="B13" s="65" t="s">
        <v>170</v>
      </c>
      <c r="C13" s="66">
        <f aca="true" t="shared" si="3" ref="C13:T13">IF(AND(C11=0,C12=0),"-",C12/C11*100)</f>
        <v>0</v>
      </c>
      <c r="D13" s="66">
        <f t="shared" si="3"/>
        <v>0</v>
      </c>
      <c r="E13" s="67">
        <f t="shared" si="3"/>
        <v>0</v>
      </c>
      <c r="F13" s="68">
        <f t="shared" si="3"/>
        <v>0</v>
      </c>
      <c r="G13" s="67">
        <f t="shared" si="3"/>
        <v>0</v>
      </c>
      <c r="H13" s="67" t="str">
        <f t="shared" si="3"/>
        <v>-</v>
      </c>
      <c r="I13" s="67" t="str">
        <f t="shared" si="3"/>
        <v>-</v>
      </c>
      <c r="J13" s="67" t="str">
        <f t="shared" si="3"/>
        <v>-</v>
      </c>
      <c r="K13" s="67" t="str">
        <f t="shared" si="3"/>
        <v>-</v>
      </c>
      <c r="L13" s="68" t="str">
        <f t="shared" si="3"/>
        <v>-</v>
      </c>
      <c r="M13" s="69">
        <f t="shared" si="3"/>
        <v>0</v>
      </c>
      <c r="N13" s="69">
        <f t="shared" si="3"/>
        <v>4.545454545454546</v>
      </c>
      <c r="O13" s="69">
        <f t="shared" si="3"/>
        <v>0</v>
      </c>
      <c r="P13" s="67" t="str">
        <f t="shared" si="3"/>
        <v>-</v>
      </c>
      <c r="Q13" s="70">
        <f t="shared" si="3"/>
        <v>1.0526315789473684</v>
      </c>
      <c r="R13" s="67">
        <f t="shared" si="3"/>
        <v>0</v>
      </c>
      <c r="S13" s="67">
        <f t="shared" si="3"/>
        <v>1.8181818181818181</v>
      </c>
      <c r="T13" s="71">
        <f t="shared" si="3"/>
        <v>1.0526315789473684</v>
      </c>
    </row>
    <row r="14" spans="1:22" ht="20.25" customHeight="1">
      <c r="A14" s="178" t="s">
        <v>172</v>
      </c>
      <c r="B14" s="55" t="s">
        <v>168</v>
      </c>
      <c r="C14" s="56">
        <v>12</v>
      </c>
      <c r="D14" s="56">
        <v>5</v>
      </c>
      <c r="E14" s="56">
        <v>8</v>
      </c>
      <c r="F14" s="56">
        <v>2</v>
      </c>
      <c r="G14" s="56">
        <v>3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7">
        <f>SUM(C14:L14)</f>
        <v>30</v>
      </c>
      <c r="N14" s="57">
        <v>34</v>
      </c>
      <c r="O14" s="57">
        <v>48</v>
      </c>
      <c r="P14" s="56">
        <v>0</v>
      </c>
      <c r="Q14" s="58">
        <v>112</v>
      </c>
      <c r="R14" s="56">
        <v>14</v>
      </c>
      <c r="S14" s="56">
        <v>98</v>
      </c>
      <c r="T14" s="59">
        <f>M14+O14+N14</f>
        <v>112</v>
      </c>
      <c r="U14">
        <f>IF(AND(NOT((M14+N14+O14)=T14),NOT((P14+Q14)=T14)),"產地及抽樣地點有錯",IF((NOT((M14+N14+O14)=T14)),"產地資料有錯",(IF(NOT((P14+Q14)=T14),"抽樣地點有錯",""))))</f>
      </c>
      <c r="V14">
        <f>IF(NOT(R14+S14=T14),"產品別有誤","")</f>
      </c>
    </row>
    <row r="15" spans="1:22" ht="20.25" customHeight="1">
      <c r="A15" s="179"/>
      <c r="B15" s="60" t="s">
        <v>169</v>
      </c>
      <c r="C15" s="61">
        <v>0</v>
      </c>
      <c r="D15" s="61">
        <v>0</v>
      </c>
      <c r="E15" s="61">
        <v>1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2">
        <f>SUM(C15:L15)</f>
        <v>1</v>
      </c>
      <c r="N15" s="62">
        <v>2</v>
      </c>
      <c r="O15" s="62">
        <v>4</v>
      </c>
      <c r="P15" s="61">
        <v>0</v>
      </c>
      <c r="Q15" s="63">
        <v>7</v>
      </c>
      <c r="R15" s="61">
        <v>0</v>
      </c>
      <c r="S15" s="61">
        <v>7</v>
      </c>
      <c r="T15" s="64">
        <f>M15+O15+N15</f>
        <v>7</v>
      </c>
      <c r="U15">
        <f>IF(AND(NOT((M15+N15+O15)=T15),NOT((P15+Q15)=T15)),"產地及抽樣地點有錯",IF((NOT((M15+N15+O15)=T15)),"產地資料有錯",(IF(NOT((P15+Q15)=T15),"抽樣地點有錯",""))))</f>
      </c>
      <c r="V15">
        <f>IF(NOT(R15+S15=T15),"產品別有誤","")</f>
      </c>
    </row>
    <row r="16" spans="1:20" ht="20.25" customHeight="1" thickBot="1">
      <c r="A16" s="180"/>
      <c r="B16" s="65" t="s">
        <v>170</v>
      </c>
      <c r="C16" s="66">
        <f aca="true" t="shared" si="4" ref="C16:T16">IF(AND(C14=0,C15=0),"-",C15/C14*100)</f>
        <v>0</v>
      </c>
      <c r="D16" s="66">
        <f t="shared" si="4"/>
        <v>0</v>
      </c>
      <c r="E16" s="66">
        <f t="shared" si="4"/>
        <v>12.5</v>
      </c>
      <c r="F16" s="66">
        <f t="shared" si="4"/>
        <v>0</v>
      </c>
      <c r="G16" s="66">
        <f t="shared" si="4"/>
        <v>0</v>
      </c>
      <c r="H16" s="66" t="str">
        <f t="shared" si="4"/>
        <v>-</v>
      </c>
      <c r="I16" s="66" t="str">
        <f t="shared" si="4"/>
        <v>-</v>
      </c>
      <c r="J16" s="66" t="str">
        <f t="shared" si="4"/>
        <v>-</v>
      </c>
      <c r="K16" s="66" t="str">
        <f t="shared" si="4"/>
        <v>-</v>
      </c>
      <c r="L16" s="66" t="str">
        <f t="shared" si="4"/>
        <v>-</v>
      </c>
      <c r="M16" s="76">
        <f t="shared" si="4"/>
        <v>3.3333333333333335</v>
      </c>
      <c r="N16" s="76">
        <f t="shared" si="4"/>
        <v>5.88235294117647</v>
      </c>
      <c r="O16" s="76">
        <f t="shared" si="4"/>
        <v>8.333333333333332</v>
      </c>
      <c r="P16" s="66" t="str">
        <f t="shared" si="4"/>
        <v>-</v>
      </c>
      <c r="Q16" s="66">
        <f t="shared" si="4"/>
        <v>6.25</v>
      </c>
      <c r="R16" s="66">
        <f t="shared" si="4"/>
        <v>0</v>
      </c>
      <c r="S16" s="66">
        <f t="shared" si="4"/>
        <v>7.142857142857142</v>
      </c>
      <c r="T16" s="71">
        <f t="shared" si="4"/>
        <v>6.25</v>
      </c>
    </row>
    <row r="17" spans="1:22" ht="20.25" customHeight="1">
      <c r="A17" s="178" t="s">
        <v>173</v>
      </c>
      <c r="B17" s="55" t="s">
        <v>168</v>
      </c>
      <c r="C17" s="56">
        <v>9</v>
      </c>
      <c r="D17" s="56">
        <v>2</v>
      </c>
      <c r="E17" s="56">
        <v>14</v>
      </c>
      <c r="F17" s="56">
        <v>1</v>
      </c>
      <c r="G17" s="56">
        <v>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7">
        <f>SUM(C17:L17)</f>
        <v>33</v>
      </c>
      <c r="N17" s="57">
        <v>27</v>
      </c>
      <c r="O17" s="57">
        <v>46</v>
      </c>
      <c r="P17" s="56">
        <v>6</v>
      </c>
      <c r="Q17" s="58">
        <v>100</v>
      </c>
      <c r="R17" s="56">
        <v>19</v>
      </c>
      <c r="S17" s="56">
        <v>87</v>
      </c>
      <c r="T17" s="59">
        <f>M17+O17+N17</f>
        <v>106</v>
      </c>
      <c r="U17">
        <f>IF(AND(NOT((M17+N17+O17)=T17),NOT((P17+Q17)=T17)),"產地及抽樣地點有錯",IF((NOT((M17+N17+O17)=T17)),"產地資料有錯",(IF(NOT((P17+Q17)=T17),"抽樣地點有錯",""))))</f>
      </c>
      <c r="V17">
        <f>IF(NOT(R17+S17=T17),"產品別有誤","")</f>
      </c>
    </row>
    <row r="18" spans="1:22" ht="20.25" customHeight="1">
      <c r="A18" s="179"/>
      <c r="B18" s="60" t="s">
        <v>169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2">
        <f>SUM(C18:L18)</f>
        <v>0</v>
      </c>
      <c r="N18" s="62">
        <v>0</v>
      </c>
      <c r="O18" s="62">
        <v>1</v>
      </c>
      <c r="P18" s="61">
        <v>0</v>
      </c>
      <c r="Q18" s="63">
        <v>1</v>
      </c>
      <c r="R18" s="61">
        <v>0</v>
      </c>
      <c r="S18" s="61">
        <v>1</v>
      </c>
      <c r="T18" s="64">
        <f>M18+O18+N18</f>
        <v>1</v>
      </c>
      <c r="U18">
        <f>IF(AND(NOT((M18+N18+O18)=T18),NOT((P18+Q18)=T18)),"產地及抽樣地點有錯",IF((NOT((M18+N18+O18)=T18)),"產地資料有錯",(IF(NOT((P18+Q18)=T18),"抽樣地點有錯",""))))</f>
      </c>
      <c r="V18">
        <f>IF(NOT(R18+S18=T18),"產品別有誤","")</f>
      </c>
    </row>
    <row r="19" spans="1:20" ht="20.25" customHeight="1" thickBot="1">
      <c r="A19" s="180"/>
      <c r="B19" s="65" t="s">
        <v>170</v>
      </c>
      <c r="C19" s="66">
        <f aca="true" t="shared" si="5" ref="C19:T19">IF(AND(C17=0,C18=0),"-",C18/C17*100)</f>
        <v>0</v>
      </c>
      <c r="D19" s="66">
        <f t="shared" si="5"/>
        <v>0</v>
      </c>
      <c r="E19" s="67">
        <f t="shared" si="5"/>
        <v>0</v>
      </c>
      <c r="F19" s="68">
        <f t="shared" si="5"/>
        <v>0</v>
      </c>
      <c r="G19" s="67">
        <f t="shared" si="5"/>
        <v>0</v>
      </c>
      <c r="H19" s="67" t="str">
        <f t="shared" si="5"/>
        <v>-</v>
      </c>
      <c r="I19" s="67" t="str">
        <f t="shared" si="5"/>
        <v>-</v>
      </c>
      <c r="J19" s="67" t="str">
        <f t="shared" si="5"/>
        <v>-</v>
      </c>
      <c r="K19" s="67" t="str">
        <f t="shared" si="5"/>
        <v>-</v>
      </c>
      <c r="L19" s="68" t="str">
        <f t="shared" si="5"/>
        <v>-</v>
      </c>
      <c r="M19" s="69">
        <f t="shared" si="5"/>
        <v>0</v>
      </c>
      <c r="N19" s="69">
        <f t="shared" si="5"/>
        <v>0</v>
      </c>
      <c r="O19" s="69">
        <f t="shared" si="5"/>
        <v>2.1739130434782608</v>
      </c>
      <c r="P19" s="67">
        <f t="shared" si="5"/>
        <v>0</v>
      </c>
      <c r="Q19" s="70">
        <f t="shared" si="5"/>
        <v>1</v>
      </c>
      <c r="R19" s="67">
        <f t="shared" si="5"/>
        <v>0</v>
      </c>
      <c r="S19" s="67">
        <f t="shared" si="5"/>
        <v>1.1494252873563218</v>
      </c>
      <c r="T19" s="71">
        <f t="shared" si="5"/>
        <v>0.9433962264150944</v>
      </c>
    </row>
    <row r="20" spans="1:22" ht="20.25" customHeight="1">
      <c r="A20" s="178" t="s">
        <v>174</v>
      </c>
      <c r="B20" s="55" t="s">
        <v>168</v>
      </c>
      <c r="C20" s="56">
        <v>5</v>
      </c>
      <c r="D20" s="56">
        <v>5</v>
      </c>
      <c r="E20" s="56">
        <v>13</v>
      </c>
      <c r="F20" s="56">
        <v>1</v>
      </c>
      <c r="G20" s="56">
        <v>1</v>
      </c>
      <c r="H20" s="56">
        <v>1</v>
      </c>
      <c r="I20" s="56">
        <v>0</v>
      </c>
      <c r="J20" s="56">
        <v>0</v>
      </c>
      <c r="K20" s="56">
        <v>0</v>
      </c>
      <c r="L20" s="56">
        <v>0</v>
      </c>
      <c r="M20" s="57">
        <f>SUM(C20:L20)</f>
        <v>26</v>
      </c>
      <c r="N20" s="57">
        <v>39</v>
      </c>
      <c r="O20" s="57">
        <v>29</v>
      </c>
      <c r="P20" s="56">
        <v>12</v>
      </c>
      <c r="Q20" s="58">
        <v>82</v>
      </c>
      <c r="R20" s="56">
        <v>15</v>
      </c>
      <c r="S20" s="56">
        <v>79</v>
      </c>
      <c r="T20" s="59">
        <f>M20+O20+N20</f>
        <v>94</v>
      </c>
      <c r="U20">
        <f>IF(AND(NOT((M20+N20+O20)=T20),NOT((P20+Q20)=T20)),"產地及抽樣地點有錯",IF((NOT((M20+N20+O20)=T20)),"產地資料有錯",(IF(NOT((P20+Q20)=T20),"抽樣地點有錯",""))))</f>
      </c>
      <c r="V20">
        <f>IF(NOT(R20+S20=T20),"產品別有誤","")</f>
      </c>
    </row>
    <row r="21" spans="1:22" ht="20.25" customHeight="1">
      <c r="A21" s="179"/>
      <c r="B21" s="60" t="s">
        <v>169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2">
        <f>SUM(C21:L21)</f>
        <v>0</v>
      </c>
      <c r="N21" s="62">
        <v>0</v>
      </c>
      <c r="O21" s="62">
        <v>1</v>
      </c>
      <c r="P21" s="61">
        <v>0</v>
      </c>
      <c r="Q21" s="63">
        <v>1</v>
      </c>
      <c r="R21" s="61">
        <v>0</v>
      </c>
      <c r="S21" s="61">
        <v>1</v>
      </c>
      <c r="T21" s="64">
        <f>M21+O21+N21</f>
        <v>1</v>
      </c>
      <c r="U21">
        <f>IF(AND(NOT((M21+N21+O21)=T21),NOT((P21+Q21)=T21)),"產地及抽樣地點有錯",IF((NOT((M21+N21+O21)=T21)),"產地資料有錯",(IF(NOT((P21+Q21)=T21),"抽樣地點有錯",""))))</f>
      </c>
      <c r="V21">
        <f>IF(NOT(R21+S21=T21),"產品別有誤","")</f>
      </c>
    </row>
    <row r="22" spans="1:20" ht="20.25" customHeight="1" thickBot="1">
      <c r="A22" s="180"/>
      <c r="B22" s="65" t="s">
        <v>170</v>
      </c>
      <c r="C22" s="66">
        <f aca="true" t="shared" si="6" ref="C22:T22">IF(AND(C20=0,C21=0),"-",C21/C20*100)</f>
        <v>0</v>
      </c>
      <c r="D22" s="66">
        <f t="shared" si="6"/>
        <v>0</v>
      </c>
      <c r="E22" s="66">
        <f t="shared" si="6"/>
        <v>0</v>
      </c>
      <c r="F22" s="66">
        <f t="shared" si="6"/>
        <v>0</v>
      </c>
      <c r="G22" s="66">
        <f t="shared" si="6"/>
        <v>0</v>
      </c>
      <c r="H22" s="66">
        <f t="shared" si="6"/>
        <v>0</v>
      </c>
      <c r="I22" s="66" t="str">
        <f t="shared" si="6"/>
        <v>-</v>
      </c>
      <c r="J22" s="66" t="str">
        <f t="shared" si="6"/>
        <v>-</v>
      </c>
      <c r="K22" s="66" t="str">
        <f t="shared" si="6"/>
        <v>-</v>
      </c>
      <c r="L22" s="66" t="str">
        <f t="shared" si="6"/>
        <v>-</v>
      </c>
      <c r="M22" s="76">
        <f t="shared" si="6"/>
        <v>0</v>
      </c>
      <c r="N22" s="76">
        <f t="shared" si="6"/>
        <v>0</v>
      </c>
      <c r="O22" s="76">
        <f t="shared" si="6"/>
        <v>3.4482758620689653</v>
      </c>
      <c r="P22" s="66">
        <f t="shared" si="6"/>
        <v>0</v>
      </c>
      <c r="Q22" s="66">
        <f t="shared" si="6"/>
        <v>1.2195121951219512</v>
      </c>
      <c r="R22" s="66">
        <f t="shared" si="6"/>
        <v>0</v>
      </c>
      <c r="S22" s="66">
        <f t="shared" si="6"/>
        <v>1.2658227848101267</v>
      </c>
      <c r="T22" s="71">
        <f t="shared" si="6"/>
        <v>1.0638297872340425</v>
      </c>
    </row>
    <row r="23" spans="1:22" ht="20.25" customHeight="1">
      <c r="A23" s="178" t="s">
        <v>175</v>
      </c>
      <c r="B23" s="55" t="s">
        <v>168</v>
      </c>
      <c r="C23" s="56">
        <v>3</v>
      </c>
      <c r="D23" s="56">
        <v>3</v>
      </c>
      <c r="E23" s="56">
        <v>22</v>
      </c>
      <c r="F23" s="56">
        <v>2</v>
      </c>
      <c r="G23" s="56">
        <v>7</v>
      </c>
      <c r="H23" s="56">
        <v>2</v>
      </c>
      <c r="I23" s="56">
        <v>1</v>
      </c>
      <c r="J23" s="56">
        <v>0</v>
      </c>
      <c r="K23" s="56">
        <v>0</v>
      </c>
      <c r="L23" s="56">
        <v>0</v>
      </c>
      <c r="M23" s="57">
        <f>SUM(C23:L23)</f>
        <v>40</v>
      </c>
      <c r="N23" s="57">
        <v>50</v>
      </c>
      <c r="O23" s="57">
        <v>29</v>
      </c>
      <c r="P23" s="56">
        <v>10</v>
      </c>
      <c r="Q23" s="58">
        <v>109</v>
      </c>
      <c r="R23" s="56">
        <v>22</v>
      </c>
      <c r="S23" s="56">
        <v>97</v>
      </c>
      <c r="T23" s="59">
        <f>M23+O23+N23</f>
        <v>119</v>
      </c>
      <c r="U23">
        <f>IF(AND(NOT((M23+N23+O23)=T23),NOT((P23+Q23)=T23)),"產地及抽樣地點有錯",IF((NOT((M23+N23+O23)=T23)),"產地資料有錯",(IF(NOT((P23+Q23)=T23),"抽樣地點有錯",""))))</f>
      </c>
      <c r="V23">
        <f>IF(NOT(R23+S23=T23),"產品別有誤","")</f>
      </c>
    </row>
    <row r="24" spans="1:22" ht="20.25" customHeight="1">
      <c r="A24" s="179"/>
      <c r="B24" s="60" t="s">
        <v>169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2">
        <f>SUM(C24:L24)</f>
        <v>0</v>
      </c>
      <c r="N24" s="62">
        <v>1</v>
      </c>
      <c r="O24" s="62">
        <v>0</v>
      </c>
      <c r="P24" s="61">
        <v>0</v>
      </c>
      <c r="Q24" s="63">
        <v>1</v>
      </c>
      <c r="R24" s="61">
        <v>0</v>
      </c>
      <c r="S24" s="61">
        <v>1</v>
      </c>
      <c r="T24" s="64">
        <f>M24+O24+N24</f>
        <v>1</v>
      </c>
      <c r="U24">
        <f>IF(AND(NOT((M24+N24+O24)=T24),NOT((P24+Q24)=T24)),"產地及抽樣地點有錯",IF((NOT((M24+N24+O24)=T24)),"產地資料有錯",(IF(NOT((P24+Q24)=T24),"抽樣地點有錯",""))))</f>
      </c>
      <c r="V24">
        <f>IF(NOT(R24+S24=T24),"產品別有誤","")</f>
      </c>
    </row>
    <row r="25" spans="1:20" ht="20.25" customHeight="1" thickBot="1">
      <c r="A25" s="180"/>
      <c r="B25" s="65" t="s">
        <v>170</v>
      </c>
      <c r="C25" s="66">
        <f aca="true" t="shared" si="7" ref="C25:T25">IF(AND(C23=0,C24=0),"-",C24/C23*100)</f>
        <v>0</v>
      </c>
      <c r="D25" s="66">
        <f t="shared" si="7"/>
        <v>0</v>
      </c>
      <c r="E25" s="67">
        <f t="shared" si="7"/>
        <v>0</v>
      </c>
      <c r="F25" s="68">
        <f t="shared" si="7"/>
        <v>0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 t="str">
        <f t="shared" si="7"/>
        <v>-</v>
      </c>
      <c r="K25" s="67" t="str">
        <f t="shared" si="7"/>
        <v>-</v>
      </c>
      <c r="L25" s="68" t="str">
        <f t="shared" si="7"/>
        <v>-</v>
      </c>
      <c r="M25" s="69">
        <f t="shared" si="7"/>
        <v>0</v>
      </c>
      <c r="N25" s="69">
        <f t="shared" si="7"/>
        <v>2</v>
      </c>
      <c r="O25" s="69">
        <f t="shared" si="7"/>
        <v>0</v>
      </c>
      <c r="P25" s="67">
        <f t="shared" si="7"/>
        <v>0</v>
      </c>
      <c r="Q25" s="70">
        <f t="shared" si="7"/>
        <v>0.9174311926605505</v>
      </c>
      <c r="R25" s="67">
        <f t="shared" si="7"/>
        <v>0</v>
      </c>
      <c r="S25" s="67">
        <f t="shared" si="7"/>
        <v>1.0309278350515463</v>
      </c>
      <c r="T25" s="71">
        <f t="shared" si="7"/>
        <v>0.8403361344537815</v>
      </c>
    </row>
    <row r="26" spans="1:22" ht="20.25" customHeight="1">
      <c r="A26" s="178" t="s">
        <v>176</v>
      </c>
      <c r="B26" s="55" t="s">
        <v>168</v>
      </c>
      <c r="C26" s="56">
        <v>16</v>
      </c>
      <c r="D26" s="56">
        <v>6</v>
      </c>
      <c r="E26" s="56">
        <v>29</v>
      </c>
      <c r="F26" s="56">
        <v>3</v>
      </c>
      <c r="G26" s="56">
        <v>5</v>
      </c>
      <c r="H26" s="56">
        <v>3</v>
      </c>
      <c r="I26" s="56">
        <v>3</v>
      </c>
      <c r="J26" s="56">
        <v>0</v>
      </c>
      <c r="K26" s="56">
        <v>1</v>
      </c>
      <c r="L26" s="56">
        <v>0</v>
      </c>
      <c r="M26" s="57">
        <f>SUM(C26:L26)</f>
        <v>66</v>
      </c>
      <c r="N26" s="57">
        <v>40</v>
      </c>
      <c r="O26" s="57">
        <v>31</v>
      </c>
      <c r="P26" s="56">
        <v>42</v>
      </c>
      <c r="Q26" s="58">
        <v>95</v>
      </c>
      <c r="R26" s="56">
        <v>41</v>
      </c>
      <c r="S26" s="56">
        <v>96</v>
      </c>
      <c r="T26" s="59">
        <f>M26+O26+N26</f>
        <v>137</v>
      </c>
      <c r="U26">
        <f>IF(AND(NOT((M26+N26+O26)=T26),NOT((P26+Q26)=T26)),"產地及抽樣地點有錯",IF((NOT((M26+N26+O26)=T26)),"產地資料有錯",(IF(NOT((P26+Q26)=T26),"抽樣地點有錯",""))))</f>
      </c>
      <c r="V26">
        <f>IF(NOT(R26+S26=T26),"產品別有誤","")</f>
      </c>
    </row>
    <row r="27" spans="1:22" ht="20.25" customHeight="1">
      <c r="A27" s="179"/>
      <c r="B27" s="60" t="s">
        <v>169</v>
      </c>
      <c r="C27" s="61">
        <v>0</v>
      </c>
      <c r="D27" s="61">
        <v>2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2">
        <f>SUM(C27:L27)</f>
        <v>2</v>
      </c>
      <c r="N27" s="62">
        <v>0</v>
      </c>
      <c r="O27" s="62">
        <v>1</v>
      </c>
      <c r="P27" s="61">
        <v>1</v>
      </c>
      <c r="Q27" s="63">
        <v>2</v>
      </c>
      <c r="R27" s="61">
        <v>0</v>
      </c>
      <c r="S27" s="61">
        <v>3</v>
      </c>
      <c r="T27" s="64">
        <f>M27+O27+N27</f>
        <v>3</v>
      </c>
      <c r="U27">
        <f>IF(AND(NOT((M27+N27+O27)=T27),NOT((P27+Q27)=T27)),"產地及抽樣地點有錯",IF((NOT((M27+N27+O27)=T27)),"產地資料有錯",(IF(NOT((P27+Q27)=T27),"抽樣地點有錯",""))))</f>
      </c>
      <c r="V27">
        <f>IF(NOT(R27+S27=T27),"產品別有誤","")</f>
      </c>
    </row>
    <row r="28" spans="1:20" ht="20.25" customHeight="1" thickBot="1">
      <c r="A28" s="180"/>
      <c r="B28" s="65" t="s">
        <v>170</v>
      </c>
      <c r="C28" s="66">
        <f>IF(AND(C26=0,C27=0),"-",C27/C26*100)</f>
        <v>0</v>
      </c>
      <c r="D28" s="66">
        <f>IF(AND(D26=0,D27=0),"-",D27/D26*100)</f>
        <v>33.33333333333333</v>
      </c>
      <c r="E28" s="66">
        <f>IF(OR(E27/E26*100&gt;0,E27/E26*100=0),E27/E26*100,"-")</f>
        <v>0</v>
      </c>
      <c r="F28" s="68" t="s">
        <v>177</v>
      </c>
      <c r="G28" s="67">
        <f>IF(OR(G27/G26*100&gt;0,G27/G26*100=0),G27/G26*100,"-")</f>
        <v>0</v>
      </c>
      <c r="H28" s="67">
        <f>IF(OR(H27/H26*100&gt;0,H27/H26*100=0),H27/H26*100,"-")</f>
        <v>0</v>
      </c>
      <c r="I28" s="66">
        <f>IF(OR(I27/I26*100&gt;0,I27/I26*100=0),I27/I26*100,"-")</f>
        <v>0</v>
      </c>
      <c r="J28" s="68" t="s">
        <v>177</v>
      </c>
      <c r="K28" s="67">
        <f>IF(OR(K27/K26*100&gt;0,K27/K26*100=0),K27/K26*100,"-")</f>
        <v>0</v>
      </c>
      <c r="L28" s="68" t="s">
        <v>177</v>
      </c>
      <c r="M28" s="69">
        <f aca="true" t="shared" si="8" ref="M28:S28">IF(OR(M27/M26*100&gt;0,M27/M26*100=0),M27/M26*100,"-")</f>
        <v>3.0303030303030303</v>
      </c>
      <c r="N28" s="69">
        <f t="shared" si="8"/>
        <v>0</v>
      </c>
      <c r="O28" s="69">
        <f t="shared" si="8"/>
        <v>3.225806451612903</v>
      </c>
      <c r="P28" s="67">
        <f t="shared" si="8"/>
        <v>2.380952380952381</v>
      </c>
      <c r="Q28" s="70">
        <f t="shared" si="8"/>
        <v>2.1052631578947367</v>
      </c>
      <c r="R28" s="67">
        <f t="shared" si="8"/>
        <v>0</v>
      </c>
      <c r="S28" s="67">
        <f t="shared" si="8"/>
        <v>3.125</v>
      </c>
      <c r="T28" s="71">
        <f>IF(AND(T26=0,T27=0),"-",T27/T26*100)</f>
        <v>2.18978102189781</v>
      </c>
    </row>
    <row r="29" spans="1:22" ht="20.25" customHeight="1">
      <c r="A29" s="178" t="s">
        <v>178</v>
      </c>
      <c r="B29" s="55" t="s">
        <v>168</v>
      </c>
      <c r="C29" s="56">
        <v>7</v>
      </c>
      <c r="D29" s="56">
        <v>7</v>
      </c>
      <c r="E29" s="56">
        <v>33</v>
      </c>
      <c r="F29" s="56">
        <v>0</v>
      </c>
      <c r="G29" s="56">
        <v>15</v>
      </c>
      <c r="H29" s="56">
        <v>6</v>
      </c>
      <c r="I29" s="56">
        <v>2</v>
      </c>
      <c r="J29" s="56">
        <v>1</v>
      </c>
      <c r="K29" s="56">
        <v>7</v>
      </c>
      <c r="L29" s="56">
        <v>0</v>
      </c>
      <c r="M29" s="57">
        <f>SUM(C29:L29)</f>
        <v>78</v>
      </c>
      <c r="N29" s="57">
        <v>26</v>
      </c>
      <c r="O29" s="57">
        <v>19</v>
      </c>
      <c r="P29" s="56">
        <v>19</v>
      </c>
      <c r="Q29" s="58">
        <v>104</v>
      </c>
      <c r="R29" s="56">
        <f>12+14</f>
        <v>26</v>
      </c>
      <c r="S29" s="56">
        <v>97</v>
      </c>
      <c r="T29" s="59">
        <f>M29+O29+N29</f>
        <v>123</v>
      </c>
      <c r="U29">
        <f>IF(AND(NOT((M29+N29+O29)=T29),NOT((P29+Q29)=T29)),"產地及抽樣地點有錯",IF((NOT((M29+N29+O29)=T29)),"產地資料有錯",(IF(NOT((P29+Q29)=T29),"抽樣地點有錯",""))))</f>
      </c>
      <c r="V29">
        <f>IF(NOT(R29+S29=T29),"產品別有誤","")</f>
      </c>
    </row>
    <row r="30" spans="1:22" ht="20.25" customHeight="1">
      <c r="A30" s="179"/>
      <c r="B30" s="60" t="s">
        <v>169</v>
      </c>
      <c r="C30" s="61">
        <v>0</v>
      </c>
      <c r="D30" s="61">
        <v>0</v>
      </c>
      <c r="E30" s="61">
        <v>1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2">
        <f>SUM(C30:L30)</f>
        <v>1</v>
      </c>
      <c r="N30" s="62">
        <v>0</v>
      </c>
      <c r="O30" s="62">
        <v>0</v>
      </c>
      <c r="P30" s="61">
        <v>1</v>
      </c>
      <c r="Q30" s="63">
        <v>0</v>
      </c>
      <c r="R30" s="61">
        <v>1</v>
      </c>
      <c r="S30" s="61">
        <v>0</v>
      </c>
      <c r="T30" s="64">
        <f>M30+O30+N30</f>
        <v>1</v>
      </c>
      <c r="U30">
        <f>IF(AND(NOT((M30+N30+O30)=T30),NOT((P30+Q30)=T30)),"產地及抽樣地點有錯",IF((NOT((M30+N30+O30)=T30)),"產地資料有錯",(IF(NOT((P30+Q30)=T30),"抽樣地點有錯",""))))</f>
      </c>
      <c r="V30">
        <f>IF(NOT(R30+S30=T30),"產品別有誤","")</f>
      </c>
    </row>
    <row r="31" spans="1:20" ht="20.25" customHeight="1" thickBot="1">
      <c r="A31" s="180"/>
      <c r="B31" s="65" t="s">
        <v>170</v>
      </c>
      <c r="C31" s="66">
        <f aca="true" t="shared" si="9" ref="C31:T31">IF(AND(C29=0,C30=0),"-",C30/C29*100)</f>
        <v>0</v>
      </c>
      <c r="D31" s="66">
        <f t="shared" si="9"/>
        <v>0</v>
      </c>
      <c r="E31" s="67">
        <f t="shared" si="9"/>
        <v>3.0303030303030303</v>
      </c>
      <c r="F31" s="68" t="str">
        <f t="shared" si="9"/>
        <v>-</v>
      </c>
      <c r="G31" s="67">
        <f t="shared" si="9"/>
        <v>0</v>
      </c>
      <c r="H31" s="67">
        <f t="shared" si="9"/>
        <v>0</v>
      </c>
      <c r="I31" s="67">
        <f t="shared" si="9"/>
        <v>0</v>
      </c>
      <c r="J31" s="67">
        <f t="shared" si="9"/>
        <v>0</v>
      </c>
      <c r="K31" s="67">
        <f t="shared" si="9"/>
        <v>0</v>
      </c>
      <c r="L31" s="68" t="str">
        <f t="shared" si="9"/>
        <v>-</v>
      </c>
      <c r="M31" s="69">
        <f t="shared" si="9"/>
        <v>1.282051282051282</v>
      </c>
      <c r="N31" s="69">
        <f t="shared" si="9"/>
        <v>0</v>
      </c>
      <c r="O31" s="69">
        <f t="shared" si="9"/>
        <v>0</v>
      </c>
      <c r="P31" s="67">
        <f t="shared" si="9"/>
        <v>5.263157894736842</v>
      </c>
      <c r="Q31" s="70">
        <f t="shared" si="9"/>
        <v>0</v>
      </c>
      <c r="R31" s="67">
        <f t="shared" si="9"/>
        <v>3.8461538461538463</v>
      </c>
      <c r="S31" s="67">
        <f t="shared" si="9"/>
        <v>0</v>
      </c>
      <c r="T31" s="71">
        <f t="shared" si="9"/>
        <v>0.8130081300813009</v>
      </c>
    </row>
    <row r="32" spans="1:22" ht="20.25" customHeight="1">
      <c r="A32" s="178" t="s">
        <v>179</v>
      </c>
      <c r="B32" s="55" t="s">
        <v>168</v>
      </c>
      <c r="C32" s="56">
        <v>8</v>
      </c>
      <c r="D32" s="56">
        <v>11</v>
      </c>
      <c r="E32" s="56">
        <v>27</v>
      </c>
      <c r="F32" s="56">
        <v>0</v>
      </c>
      <c r="G32" s="56">
        <v>18</v>
      </c>
      <c r="H32" s="56">
        <v>8</v>
      </c>
      <c r="I32" s="56">
        <v>4</v>
      </c>
      <c r="J32" s="56">
        <v>0</v>
      </c>
      <c r="K32" s="56">
        <v>3</v>
      </c>
      <c r="L32" s="56">
        <v>0</v>
      </c>
      <c r="M32" s="57">
        <f>SUM(C32:L32)</f>
        <v>79</v>
      </c>
      <c r="N32" s="57">
        <v>33</v>
      </c>
      <c r="O32" s="57">
        <v>15</v>
      </c>
      <c r="P32" s="56">
        <v>29</v>
      </c>
      <c r="Q32" s="58">
        <v>98</v>
      </c>
      <c r="R32" s="56">
        <f>33+24</f>
        <v>57</v>
      </c>
      <c r="S32" s="56">
        <v>70</v>
      </c>
      <c r="T32" s="59">
        <f>M32+O32+N32</f>
        <v>127</v>
      </c>
      <c r="U32">
        <f>IF(AND(NOT((M32+N32+O32)=T32),NOT((P32+Q32)=T32)),"產地及抽樣地點有錯",IF((NOT((M32+N32+O32)=T32)),"產地資料有錯",(IF(NOT((P32+Q32)=T32),"抽樣地點有錯",""))))</f>
      </c>
      <c r="V32">
        <f>IF(NOT(R32+S32=T32),"產品別有誤","")</f>
      </c>
    </row>
    <row r="33" spans="1:22" ht="20.25" customHeight="1">
      <c r="A33" s="179"/>
      <c r="B33" s="60" t="s">
        <v>169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2">
        <f>SUM(C33:L33)</f>
        <v>0</v>
      </c>
      <c r="N33" s="62">
        <v>0</v>
      </c>
      <c r="O33" s="62">
        <v>1</v>
      </c>
      <c r="P33" s="61">
        <v>0</v>
      </c>
      <c r="Q33" s="63">
        <v>1</v>
      </c>
      <c r="R33" s="61">
        <v>0</v>
      </c>
      <c r="S33" s="61">
        <v>1</v>
      </c>
      <c r="T33" s="64">
        <f>M33+O33+N33</f>
        <v>1</v>
      </c>
      <c r="U33">
        <f>IF(AND(NOT((M33+N33+O33)=T33),NOT((P33+Q33)=T33)),"產地及抽樣地點有錯",IF((NOT((M33+N33+O33)=T33)),"產地資料有錯",(IF(NOT((P33+Q33)=T33),"抽樣地點有錯",""))))</f>
      </c>
      <c r="V33">
        <f>IF(NOT(R33+S33=T33),"產品別有誤","")</f>
      </c>
    </row>
    <row r="34" spans="1:20" ht="20.25" customHeight="1" thickBot="1">
      <c r="A34" s="180"/>
      <c r="B34" s="65" t="s">
        <v>170</v>
      </c>
      <c r="C34" s="66">
        <f>IF(AND(C32=0,C33=0),"-",C33/C32*100)</f>
        <v>0</v>
      </c>
      <c r="D34" s="66">
        <f>IF(AND(D32=0,D33=0),"-",D33/D32*100)</f>
        <v>0</v>
      </c>
      <c r="E34" s="66">
        <f>IF(OR(E33/E32*100&gt;0,E33/E32*100=0),E33/E32*100,"-")</f>
        <v>0</v>
      </c>
      <c r="F34" s="68" t="s">
        <v>177</v>
      </c>
      <c r="G34" s="67">
        <f>IF(OR(G33/G32*100&gt;0,G33/G32*100=0),G33/G32*100,"-")</f>
        <v>0</v>
      </c>
      <c r="H34" s="67">
        <f>IF(OR(H33/H32*100&gt;0,H33/H32*100=0),H33/H32*100,"-")</f>
        <v>0</v>
      </c>
      <c r="I34" s="66">
        <f>IF(OR(I33/I32*100&gt;0,I33/I32*100=0),I33/I32*100,"-")</f>
        <v>0</v>
      </c>
      <c r="J34" s="68" t="s">
        <v>177</v>
      </c>
      <c r="K34" s="67">
        <f>IF(OR(K33/K32*100&gt;0,K33/K32*100=0),K33/K32*100,"-")</f>
        <v>0</v>
      </c>
      <c r="L34" s="68" t="s">
        <v>177</v>
      </c>
      <c r="M34" s="69">
        <f aca="true" t="shared" si="10" ref="M34:S34">IF(OR(M33/M32*100&gt;0,M33/M32*100=0),M33/M32*100,"-")</f>
        <v>0</v>
      </c>
      <c r="N34" s="69">
        <f t="shared" si="10"/>
        <v>0</v>
      </c>
      <c r="O34" s="69">
        <f t="shared" si="10"/>
        <v>6.666666666666667</v>
      </c>
      <c r="P34" s="67">
        <f t="shared" si="10"/>
        <v>0</v>
      </c>
      <c r="Q34" s="70">
        <f t="shared" si="10"/>
        <v>1.0204081632653061</v>
      </c>
      <c r="R34" s="67">
        <f t="shared" si="10"/>
        <v>0</v>
      </c>
      <c r="S34" s="67">
        <f t="shared" si="10"/>
        <v>1.4285714285714286</v>
      </c>
      <c r="T34" s="71">
        <f>IF(AND(T32=0,T33=0),"-",T33/T32*100)</f>
        <v>0.7874015748031495</v>
      </c>
    </row>
    <row r="35" spans="1:22" ht="20.25" customHeight="1">
      <c r="A35" s="178" t="s">
        <v>180</v>
      </c>
      <c r="B35" s="55" t="s">
        <v>168</v>
      </c>
      <c r="C35" s="56">
        <v>19</v>
      </c>
      <c r="D35" s="56">
        <v>7</v>
      </c>
      <c r="E35" s="56">
        <v>27</v>
      </c>
      <c r="F35" s="56">
        <v>0</v>
      </c>
      <c r="G35" s="56">
        <v>19</v>
      </c>
      <c r="H35" s="56">
        <v>10</v>
      </c>
      <c r="I35" s="56">
        <v>2</v>
      </c>
      <c r="J35" s="56">
        <v>1</v>
      </c>
      <c r="K35" s="56">
        <v>6</v>
      </c>
      <c r="L35" s="56">
        <v>0</v>
      </c>
      <c r="M35" s="57">
        <f>SUM(C35:L35)</f>
        <v>91</v>
      </c>
      <c r="N35" s="57">
        <v>23</v>
      </c>
      <c r="O35" s="57">
        <v>11</v>
      </c>
      <c r="P35" s="56">
        <v>50</v>
      </c>
      <c r="Q35" s="58">
        <v>75</v>
      </c>
      <c r="R35" s="56">
        <v>49</v>
      </c>
      <c r="S35" s="56">
        <v>76</v>
      </c>
      <c r="T35" s="59">
        <f>M35+O35+N35</f>
        <v>125</v>
      </c>
      <c r="U35">
        <f>IF(AND(NOT((M35+N35+O35)=T35),NOT((P35+Q35)=T35)),"產地及抽樣地點有錯",IF((NOT((M35+N35+O35)=T35)),"產地資料有錯",(IF(NOT((P35+Q35)=T35),"抽樣地點有錯",""))))</f>
      </c>
      <c r="V35">
        <f>IF(NOT(R35+S35=T35),"產品別有誤","")</f>
      </c>
    </row>
    <row r="36" spans="1:22" ht="20.25" customHeight="1">
      <c r="A36" s="179"/>
      <c r="B36" s="60" t="s">
        <v>169</v>
      </c>
      <c r="C36" s="61">
        <v>2</v>
      </c>
      <c r="D36" s="61">
        <v>0</v>
      </c>
      <c r="E36" s="61">
        <v>0</v>
      </c>
      <c r="F36" s="61">
        <v>0</v>
      </c>
      <c r="G36" s="61">
        <v>1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2">
        <f>SUM(C36:L36)</f>
        <v>3</v>
      </c>
      <c r="N36" s="62">
        <v>0</v>
      </c>
      <c r="O36" s="62">
        <v>0</v>
      </c>
      <c r="P36" s="61">
        <v>2</v>
      </c>
      <c r="Q36" s="63">
        <v>1</v>
      </c>
      <c r="R36" s="61">
        <v>2</v>
      </c>
      <c r="S36" s="61">
        <v>1</v>
      </c>
      <c r="T36" s="64">
        <f>M36+O36+N36</f>
        <v>3</v>
      </c>
      <c r="U36">
        <f>IF(AND(NOT((M36+N36+O36)=T36),NOT((P36+Q36)=T36)),"產地及抽樣地點有錯",IF((NOT((M36+N36+O36)=T36)),"產地資料有錯",(IF(NOT((P36+Q36)=T36),"抽樣地點有錯",""))))</f>
      </c>
      <c r="V36">
        <f>IF(NOT(R36+S36=T36),"產品別有誤","")</f>
      </c>
    </row>
    <row r="37" spans="1:20" ht="20.25" customHeight="1" thickBot="1">
      <c r="A37" s="180"/>
      <c r="B37" s="65" t="s">
        <v>170</v>
      </c>
      <c r="C37" s="66">
        <f aca="true" t="shared" si="11" ref="C37:T37">IF(AND(C35=0,C36=0),"-",C36/C35*100)</f>
        <v>10.526315789473683</v>
      </c>
      <c r="D37" s="66">
        <f t="shared" si="11"/>
        <v>0</v>
      </c>
      <c r="E37" s="67">
        <f t="shared" si="11"/>
        <v>0</v>
      </c>
      <c r="F37" s="68" t="str">
        <f t="shared" si="11"/>
        <v>-</v>
      </c>
      <c r="G37" s="67">
        <f t="shared" si="11"/>
        <v>5.263157894736842</v>
      </c>
      <c r="H37" s="67">
        <f t="shared" si="11"/>
        <v>0</v>
      </c>
      <c r="I37" s="67">
        <f t="shared" si="11"/>
        <v>0</v>
      </c>
      <c r="J37" s="67">
        <f t="shared" si="11"/>
        <v>0</v>
      </c>
      <c r="K37" s="67">
        <f t="shared" si="11"/>
        <v>0</v>
      </c>
      <c r="L37" s="68" t="str">
        <f t="shared" si="11"/>
        <v>-</v>
      </c>
      <c r="M37" s="69">
        <f t="shared" si="11"/>
        <v>3.296703296703297</v>
      </c>
      <c r="N37" s="69">
        <f t="shared" si="11"/>
        <v>0</v>
      </c>
      <c r="O37" s="69">
        <f t="shared" si="11"/>
        <v>0</v>
      </c>
      <c r="P37" s="67">
        <f t="shared" si="11"/>
        <v>4</v>
      </c>
      <c r="Q37" s="70">
        <f t="shared" si="11"/>
        <v>1.3333333333333335</v>
      </c>
      <c r="R37" s="67">
        <f t="shared" si="11"/>
        <v>4.081632653061225</v>
      </c>
      <c r="S37" s="67">
        <f t="shared" si="11"/>
        <v>1.3157894736842104</v>
      </c>
      <c r="T37" s="71">
        <f t="shared" si="11"/>
        <v>2.4</v>
      </c>
    </row>
    <row r="38" spans="1:22" ht="20.25" customHeight="1">
      <c r="A38" s="178" t="s">
        <v>181</v>
      </c>
      <c r="B38" s="55" t="s">
        <v>168</v>
      </c>
      <c r="C38" s="77">
        <v>3</v>
      </c>
      <c r="D38" s="77">
        <v>2</v>
      </c>
      <c r="E38" s="77">
        <v>30</v>
      </c>
      <c r="F38" s="77">
        <v>0</v>
      </c>
      <c r="G38" s="77">
        <v>11</v>
      </c>
      <c r="H38" s="77">
        <v>2</v>
      </c>
      <c r="I38" s="77">
        <v>1</v>
      </c>
      <c r="J38" s="77">
        <v>0</v>
      </c>
      <c r="K38" s="77">
        <v>4</v>
      </c>
      <c r="L38" s="77">
        <v>0</v>
      </c>
      <c r="M38" s="57">
        <f>SUM(C38:L39)</f>
        <v>53</v>
      </c>
      <c r="N38" s="57">
        <v>38</v>
      </c>
      <c r="O38" s="57">
        <v>4</v>
      </c>
      <c r="P38" s="56">
        <v>0</v>
      </c>
      <c r="Q38" s="58">
        <v>95</v>
      </c>
      <c r="R38" s="56">
        <v>11</v>
      </c>
      <c r="S38" s="56">
        <v>84</v>
      </c>
      <c r="T38" s="64">
        <f>M38+O38+N38</f>
        <v>95</v>
      </c>
      <c r="U38">
        <f>IF(AND(NOT((M38+N38+O38)=T38),NOT((P38+Q38)=T38)),"產地及抽樣地點有錯",IF((NOT((M38+N38+O38)=T38)),"產地資料有錯",(IF(NOT((P38+Q38)=T38),"抽樣地點有錯",""))))</f>
      </c>
      <c r="V38">
        <f>IF(NOT(R38+S38=T38),"產品別有誤","")</f>
      </c>
    </row>
    <row r="39" spans="1:22" ht="20.25" customHeight="1">
      <c r="A39" s="179"/>
      <c r="B39" s="60" t="s">
        <v>169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2">
        <v>0</v>
      </c>
      <c r="N39" s="62">
        <v>0</v>
      </c>
      <c r="O39" s="62">
        <v>0</v>
      </c>
      <c r="P39" s="61">
        <v>0</v>
      </c>
      <c r="Q39" s="63">
        <v>0</v>
      </c>
      <c r="R39" s="61">
        <v>0</v>
      </c>
      <c r="S39" s="61">
        <v>0</v>
      </c>
      <c r="T39" s="64">
        <f>M39+O39+N39</f>
        <v>0</v>
      </c>
      <c r="U39">
        <f>IF(AND(NOT((M39+N39+O39)=T39),NOT((P39+Q39)=T39)),"產地及抽樣地點有錯",IF((NOT((M39+N39+O39)=T39)),"產地資料有錯",(IF(NOT((P39+Q39)=T39),"抽樣地點有錯",""))))</f>
      </c>
      <c r="V39">
        <f>IF(NOT(R39+S39=T39),"產品別有誤","")</f>
      </c>
    </row>
    <row r="40" spans="1:20" ht="20.25" customHeight="1" thickBot="1">
      <c r="A40" s="180"/>
      <c r="B40" s="65" t="s">
        <v>170</v>
      </c>
      <c r="C40" s="68">
        <f aca="true" t="shared" si="12" ref="C40:T40">IF(AND(C38=0,C39=0),"-",C39/C38*100)</f>
        <v>0</v>
      </c>
      <c r="D40" s="68">
        <f t="shared" si="12"/>
        <v>0</v>
      </c>
      <c r="E40" s="68">
        <f t="shared" si="12"/>
        <v>0</v>
      </c>
      <c r="F40" s="68" t="str">
        <f t="shared" si="12"/>
        <v>-</v>
      </c>
      <c r="G40" s="68">
        <f t="shared" si="12"/>
        <v>0</v>
      </c>
      <c r="H40" s="68">
        <f t="shared" si="12"/>
        <v>0</v>
      </c>
      <c r="I40" s="68">
        <f t="shared" si="12"/>
        <v>0</v>
      </c>
      <c r="J40" s="68" t="str">
        <f t="shared" si="12"/>
        <v>-</v>
      </c>
      <c r="K40" s="68">
        <f t="shared" si="12"/>
        <v>0</v>
      </c>
      <c r="L40" s="68" t="str">
        <f t="shared" si="12"/>
        <v>-</v>
      </c>
      <c r="M40" s="78">
        <f t="shared" si="12"/>
        <v>0</v>
      </c>
      <c r="N40" s="78">
        <f t="shared" si="12"/>
        <v>0</v>
      </c>
      <c r="O40" s="78">
        <f t="shared" si="12"/>
        <v>0</v>
      </c>
      <c r="P40" s="68" t="str">
        <f t="shared" si="12"/>
        <v>-</v>
      </c>
      <c r="Q40" s="79">
        <f t="shared" si="12"/>
        <v>0</v>
      </c>
      <c r="R40" s="68">
        <f t="shared" si="12"/>
        <v>0</v>
      </c>
      <c r="S40" s="68">
        <f t="shared" si="12"/>
        <v>0</v>
      </c>
      <c r="T40" s="80">
        <f t="shared" si="12"/>
        <v>0</v>
      </c>
    </row>
    <row r="41" spans="1:22" ht="20.25" customHeight="1" thickBot="1">
      <c r="A41" s="178" t="s">
        <v>182</v>
      </c>
      <c r="B41" s="55" t="s">
        <v>168</v>
      </c>
      <c r="C41" s="56">
        <v>5</v>
      </c>
      <c r="D41" s="56">
        <v>4</v>
      </c>
      <c r="E41" s="56">
        <v>18</v>
      </c>
      <c r="F41" s="56">
        <v>2</v>
      </c>
      <c r="G41" s="56">
        <v>4</v>
      </c>
      <c r="H41" s="56">
        <v>3</v>
      </c>
      <c r="I41" s="56">
        <v>1</v>
      </c>
      <c r="J41" s="56">
        <v>5</v>
      </c>
      <c r="K41" s="56">
        <v>3</v>
      </c>
      <c r="L41" s="56">
        <v>0</v>
      </c>
      <c r="M41" s="57">
        <f>SUM(C41:L42)</f>
        <v>45</v>
      </c>
      <c r="N41" s="57">
        <v>12</v>
      </c>
      <c r="O41" s="57">
        <v>24</v>
      </c>
      <c r="P41" s="56">
        <v>46</v>
      </c>
      <c r="Q41" s="58">
        <v>35</v>
      </c>
      <c r="R41" s="56">
        <v>38</v>
      </c>
      <c r="S41" s="56">
        <v>43</v>
      </c>
      <c r="T41" s="64">
        <f>M41+O41+N41</f>
        <v>81</v>
      </c>
      <c r="U41">
        <f>IF(AND(NOT((M41+N41+O41)=T41),NOT((P41+Q41)=T41)),"產地及抽樣地點有錯",IF((NOT((M41+N41+O41)=T41)),"產地資料有錯",(IF(NOT((P41+Q41)=T41),"抽樣地點有錯",""))))</f>
      </c>
      <c r="V41">
        <f>IF(NOT(R41+S41=T41),"產品別有誤","")</f>
      </c>
    </row>
    <row r="42" spans="1:22" ht="20.25" customHeight="1">
      <c r="A42" s="179"/>
      <c r="B42" s="60" t="s">
        <v>169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57">
        <f>SUM(C42:L43)</f>
        <v>0</v>
      </c>
      <c r="N42" s="62">
        <v>0</v>
      </c>
      <c r="O42" s="62">
        <v>0</v>
      </c>
      <c r="P42" s="61">
        <v>0</v>
      </c>
      <c r="Q42" s="63">
        <v>0</v>
      </c>
      <c r="R42" s="61">
        <v>0</v>
      </c>
      <c r="S42" s="61">
        <v>0</v>
      </c>
      <c r="T42" s="64">
        <f>M42+O42+N42</f>
        <v>0</v>
      </c>
      <c r="U42">
        <f>IF(AND(NOT((M42+N42+O42)=T42),NOT((P42+Q42)=T42)),"產地及抽樣地點有錯",IF((NOT((M42+N42+O42)=T42)),"產地資料有錯",(IF(NOT((P42+Q42)=T42),"抽樣地點有錯",""))))</f>
      </c>
      <c r="V42">
        <f>IF(NOT(R42+S42=T42),"產品別有誤","")</f>
      </c>
    </row>
    <row r="43" spans="1:20" ht="20.25" customHeight="1" thickBot="1">
      <c r="A43" s="180"/>
      <c r="B43" s="65" t="s">
        <v>170</v>
      </c>
      <c r="C43" s="68">
        <f aca="true" t="shared" si="13" ref="C43:T43">IF(AND(C41=0,C42=0),"-",C42/C41*100)</f>
        <v>0</v>
      </c>
      <c r="D43" s="68">
        <f t="shared" si="13"/>
        <v>0</v>
      </c>
      <c r="E43" s="68">
        <f t="shared" si="13"/>
        <v>0</v>
      </c>
      <c r="F43" s="68">
        <f t="shared" si="13"/>
        <v>0</v>
      </c>
      <c r="G43" s="68">
        <f t="shared" si="13"/>
        <v>0</v>
      </c>
      <c r="H43" s="68">
        <f t="shared" si="13"/>
        <v>0</v>
      </c>
      <c r="I43" s="68">
        <f t="shared" si="13"/>
        <v>0</v>
      </c>
      <c r="J43" s="68">
        <f t="shared" si="13"/>
        <v>0</v>
      </c>
      <c r="K43" s="68">
        <f t="shared" si="13"/>
        <v>0</v>
      </c>
      <c r="L43" s="68" t="str">
        <f t="shared" si="13"/>
        <v>-</v>
      </c>
      <c r="M43" s="78">
        <f t="shared" si="13"/>
        <v>0</v>
      </c>
      <c r="N43" s="78">
        <f t="shared" si="13"/>
        <v>0</v>
      </c>
      <c r="O43" s="78">
        <f t="shared" si="13"/>
        <v>0</v>
      </c>
      <c r="P43" s="68">
        <f t="shared" si="13"/>
        <v>0</v>
      </c>
      <c r="Q43" s="79">
        <f t="shared" si="13"/>
        <v>0</v>
      </c>
      <c r="R43" s="68">
        <f t="shared" si="13"/>
        <v>0</v>
      </c>
      <c r="S43" s="68">
        <f t="shared" si="13"/>
        <v>0</v>
      </c>
      <c r="T43" s="80">
        <f t="shared" si="13"/>
        <v>0</v>
      </c>
    </row>
    <row r="44" ht="20.25" customHeight="1">
      <c r="J44" s="81"/>
    </row>
    <row r="45" spans="1:15" ht="20.25" customHeight="1">
      <c r="A45" s="82" t="s">
        <v>333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72"/>
      <c r="O45" s="72"/>
    </row>
    <row r="46" spans="1:15" ht="20.25" customHeight="1">
      <c r="A46" s="83" t="s">
        <v>183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72"/>
      <c r="O46" s="72"/>
    </row>
    <row r="47" spans="1:15" ht="20.25" customHeight="1">
      <c r="A47" s="72" t="s">
        <v>184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15" ht="20.25" customHeight="1">
      <c r="A48" s="72" t="s">
        <v>185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ht="20.25" customHeight="1">
      <c r="A49" s="72" t="s">
        <v>186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20.25" customHeight="1">
      <c r="A50" s="72" t="s">
        <v>187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1:15" ht="20.25" customHeight="1">
      <c r="A51" s="72" t="s">
        <v>188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1:15" ht="20.25" customHeight="1">
      <c r="A52" s="72" t="s">
        <v>189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</row>
    <row r="53" spans="1:15" ht="20.25" customHeight="1">
      <c r="A53" s="72" t="s">
        <v>190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20.25" customHeight="1">
      <c r="A54" s="72" t="s">
        <v>191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15" ht="20.25" customHeight="1">
      <c r="A55" s="72" t="s">
        <v>192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1:15" ht="20.25" customHeight="1">
      <c r="A56" s="72" t="s">
        <v>193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20.25" customHeight="1">
      <c r="A57" s="74" t="s">
        <v>194</v>
      </c>
    </row>
    <row r="58" ht="20.25" customHeight="1">
      <c r="A58" s="74" t="s">
        <v>195</v>
      </c>
    </row>
    <row r="59" spans="1:2" ht="20.25" customHeight="1">
      <c r="A59" s="75"/>
      <c r="B59" s="75"/>
    </row>
  </sheetData>
  <sheetProtection/>
  <mergeCells count="28">
    <mergeCell ref="R3:S4"/>
    <mergeCell ref="S5:S7"/>
    <mergeCell ref="A17:A19"/>
    <mergeCell ref="A20:A22"/>
    <mergeCell ref="R5:R7"/>
    <mergeCell ref="P3:Q5"/>
    <mergeCell ref="C5:M5"/>
    <mergeCell ref="A3:A7"/>
    <mergeCell ref="B3:B7"/>
    <mergeCell ref="A29:A31"/>
    <mergeCell ref="A32:A34"/>
    <mergeCell ref="A41:A43"/>
    <mergeCell ref="A11:A13"/>
    <mergeCell ref="A14:A16"/>
    <mergeCell ref="A35:A37"/>
    <mergeCell ref="A38:A40"/>
    <mergeCell ref="A23:A25"/>
    <mergeCell ref="A26:A28"/>
    <mergeCell ref="A1:P1"/>
    <mergeCell ref="A2:P2"/>
    <mergeCell ref="A8:A10"/>
    <mergeCell ref="T3:T7"/>
    <mergeCell ref="Q1:T1"/>
    <mergeCell ref="C3:N3"/>
    <mergeCell ref="O3:O7"/>
    <mergeCell ref="C4:M4"/>
    <mergeCell ref="N4:N7"/>
    <mergeCell ref="Q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W63"/>
  <sheetViews>
    <sheetView zoomScalePageLayoutView="0" workbookViewId="0" topLeftCell="A1">
      <pane xSplit="2" ySplit="10" topLeftCell="C11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48" sqref="A48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5.625" style="0" customWidth="1"/>
    <col min="5" max="5" width="5.50390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5.125" style="0" customWidth="1"/>
    <col min="20" max="20" width="5.75390625" style="0" customWidth="1"/>
    <col min="21" max="21" width="4.875" style="0" customWidth="1"/>
    <col min="22" max="22" width="14.625" style="0" customWidth="1"/>
  </cols>
  <sheetData>
    <row r="1" spans="1:21" ht="20.25" customHeight="1">
      <c r="A1" s="160" t="s">
        <v>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28" t="s">
        <v>62</v>
      </c>
      <c r="S1" s="128"/>
      <c r="T1" s="128"/>
      <c r="U1" s="128"/>
    </row>
    <row r="2" spans="1:21" ht="20.25" customHeight="1" thickBot="1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28" t="s">
        <v>64</v>
      </c>
      <c r="S2" s="128"/>
      <c r="T2" s="128"/>
      <c r="U2" s="128"/>
    </row>
    <row r="3" spans="1:21" ht="20.25" customHeight="1">
      <c r="A3" s="136" t="s">
        <v>65</v>
      </c>
      <c r="B3" s="130" t="s">
        <v>66</v>
      </c>
      <c r="C3" s="142" t="s">
        <v>67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5" t="s">
        <v>68</v>
      </c>
      <c r="Q3" s="168" t="s">
        <v>69</v>
      </c>
      <c r="R3" s="169"/>
      <c r="S3" s="174" t="s">
        <v>70</v>
      </c>
      <c r="T3" s="169"/>
      <c r="U3" s="148" t="s">
        <v>71</v>
      </c>
    </row>
    <row r="4" spans="1:21" ht="20.25" customHeight="1">
      <c r="A4" s="137"/>
      <c r="B4" s="131"/>
      <c r="C4" s="161" t="s">
        <v>72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4" t="s">
        <v>73</v>
      </c>
      <c r="P4" s="146"/>
      <c r="Q4" s="170"/>
      <c r="R4" s="171"/>
      <c r="S4" s="172"/>
      <c r="T4" s="173"/>
      <c r="U4" s="149"/>
    </row>
    <row r="5" spans="1:21" ht="20.25" customHeight="1">
      <c r="A5" s="137"/>
      <c r="B5" s="131"/>
      <c r="C5" s="165" t="s">
        <v>74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6"/>
      <c r="P5" s="146"/>
      <c r="Q5" s="172"/>
      <c r="R5" s="173"/>
      <c r="S5" s="133" t="s">
        <v>75</v>
      </c>
      <c r="T5" s="133" t="s">
        <v>76</v>
      </c>
      <c r="U5" s="149"/>
    </row>
    <row r="6" spans="1:21" ht="20.25" customHeight="1">
      <c r="A6" s="137"/>
      <c r="B6" s="131"/>
      <c r="C6" s="1" t="s">
        <v>0</v>
      </c>
      <c r="D6" s="1" t="s">
        <v>77</v>
      </c>
      <c r="E6" s="1" t="s">
        <v>78</v>
      </c>
      <c r="F6" s="1" t="s">
        <v>79</v>
      </c>
      <c r="G6" s="1" t="s">
        <v>80</v>
      </c>
      <c r="H6" s="1" t="s">
        <v>81</v>
      </c>
      <c r="I6" s="2" t="s">
        <v>82</v>
      </c>
      <c r="J6" s="1" t="s">
        <v>83</v>
      </c>
      <c r="K6" s="1" t="s">
        <v>84</v>
      </c>
      <c r="L6" s="2" t="s">
        <v>85</v>
      </c>
      <c r="M6" s="2" t="s">
        <v>86</v>
      </c>
      <c r="N6" s="3" t="s">
        <v>87</v>
      </c>
      <c r="O6" s="146"/>
      <c r="P6" s="146"/>
      <c r="Q6" s="4" t="s">
        <v>88</v>
      </c>
      <c r="R6" s="4" t="s">
        <v>89</v>
      </c>
      <c r="S6" s="134"/>
      <c r="T6" s="134"/>
      <c r="U6" s="149"/>
    </row>
    <row r="7" spans="1:21" ht="20.25" customHeight="1" thickBot="1">
      <c r="A7" s="138"/>
      <c r="B7" s="132"/>
      <c r="C7" s="51" t="s">
        <v>90</v>
      </c>
      <c r="D7" s="51" t="s">
        <v>91</v>
      </c>
      <c r="E7" s="51" t="s">
        <v>92</v>
      </c>
      <c r="F7" s="51" t="s">
        <v>93</v>
      </c>
      <c r="G7" s="51" t="s">
        <v>94</v>
      </c>
      <c r="H7" s="51" t="s">
        <v>95</v>
      </c>
      <c r="I7" s="51" t="s">
        <v>96</v>
      </c>
      <c r="J7" s="51" t="s">
        <v>97</v>
      </c>
      <c r="K7" s="51" t="s">
        <v>98</v>
      </c>
      <c r="L7" s="52" t="s">
        <v>99</v>
      </c>
      <c r="M7" s="52" t="s">
        <v>100</v>
      </c>
      <c r="N7" s="53" t="s">
        <v>101</v>
      </c>
      <c r="O7" s="147"/>
      <c r="P7" s="147"/>
      <c r="Q7" s="54" t="s">
        <v>102</v>
      </c>
      <c r="R7" s="54" t="s">
        <v>103</v>
      </c>
      <c r="S7" s="135"/>
      <c r="T7" s="135"/>
      <c r="U7" s="150"/>
    </row>
    <row r="8" spans="1:23" ht="20.25" customHeight="1">
      <c r="A8" s="151" t="s">
        <v>196</v>
      </c>
      <c r="B8" s="5" t="s">
        <v>104</v>
      </c>
      <c r="C8" s="6">
        <f aca="true" t="shared" si="0" ref="C8:U8">C11+C14+C17+C20+C23+C26+C29+C32+C35+C38+C41</f>
        <v>135</v>
      </c>
      <c r="D8" s="6">
        <f t="shared" si="0"/>
        <v>27</v>
      </c>
      <c r="E8" s="6">
        <f t="shared" si="0"/>
        <v>470</v>
      </c>
      <c r="F8" s="6">
        <f t="shared" si="0"/>
        <v>13</v>
      </c>
      <c r="G8" s="6">
        <f t="shared" si="0"/>
        <v>140</v>
      </c>
      <c r="H8" s="6">
        <f t="shared" si="0"/>
        <v>49</v>
      </c>
      <c r="I8" s="6">
        <f t="shared" si="0"/>
        <v>54</v>
      </c>
      <c r="J8" s="6">
        <f t="shared" si="0"/>
        <v>20</v>
      </c>
      <c r="K8" s="6">
        <f t="shared" si="0"/>
        <v>38</v>
      </c>
      <c r="L8" s="6">
        <f t="shared" si="0"/>
        <v>38</v>
      </c>
      <c r="M8" s="6">
        <f t="shared" si="0"/>
        <v>3</v>
      </c>
      <c r="N8" s="6">
        <f t="shared" si="0"/>
        <v>987</v>
      </c>
      <c r="O8" s="6">
        <f t="shared" si="0"/>
        <v>261</v>
      </c>
      <c r="P8" s="6">
        <f t="shared" si="0"/>
        <v>0</v>
      </c>
      <c r="Q8" s="6">
        <f t="shared" si="0"/>
        <v>310</v>
      </c>
      <c r="R8" s="6">
        <f t="shared" si="0"/>
        <v>938</v>
      </c>
      <c r="S8" s="6">
        <f t="shared" si="0"/>
        <v>496</v>
      </c>
      <c r="T8" s="6">
        <f t="shared" si="0"/>
        <v>752</v>
      </c>
      <c r="U8" s="7">
        <f t="shared" si="0"/>
        <v>1248</v>
      </c>
      <c r="V8">
        <f>IF(AND(NOT((N8+O8+P8)=U8),NOT((Q8+R8)=U8)),"產地及抽樣地點有錯",IF((NOT((N8+O8+P8)=U8)),"產地資料有錯",(IF(NOT((Q8+R8)=U8),"抽樣地點有錯",""))))</f>
      </c>
      <c r="W8">
        <f>IF(NOT(S8+T8=U8),"產品別有誤","")</f>
      </c>
    </row>
    <row r="9" spans="1:23" ht="20.25" customHeight="1">
      <c r="A9" s="152"/>
      <c r="B9" s="8" t="s">
        <v>105</v>
      </c>
      <c r="C9" s="9">
        <f aca="true" t="shared" si="1" ref="C9:U9">C12+C15+C18+C21+C24+C27+C30+C33+C36+C39+C42</f>
        <v>0</v>
      </c>
      <c r="D9" s="9">
        <f t="shared" si="1"/>
        <v>0</v>
      </c>
      <c r="E9" s="9">
        <f t="shared" si="1"/>
        <v>1</v>
      </c>
      <c r="F9" s="9">
        <f t="shared" si="1"/>
        <v>0</v>
      </c>
      <c r="G9" s="9">
        <f t="shared" si="1"/>
        <v>0</v>
      </c>
      <c r="H9" s="9">
        <f t="shared" si="1"/>
        <v>1</v>
      </c>
      <c r="I9" s="9">
        <f t="shared" si="1"/>
        <v>0</v>
      </c>
      <c r="J9" s="9">
        <f t="shared" si="1"/>
        <v>0</v>
      </c>
      <c r="K9" s="9">
        <f t="shared" si="1"/>
        <v>9</v>
      </c>
      <c r="L9" s="9">
        <f t="shared" si="1"/>
        <v>0</v>
      </c>
      <c r="M9" s="9">
        <f t="shared" si="1"/>
        <v>0</v>
      </c>
      <c r="N9" s="9">
        <f t="shared" si="1"/>
        <v>11</v>
      </c>
      <c r="O9" s="9">
        <f t="shared" si="1"/>
        <v>3</v>
      </c>
      <c r="P9" s="9">
        <f t="shared" si="1"/>
        <v>0</v>
      </c>
      <c r="Q9" s="9">
        <f t="shared" si="1"/>
        <v>0</v>
      </c>
      <c r="R9" s="9">
        <f t="shared" si="1"/>
        <v>14</v>
      </c>
      <c r="S9" s="9">
        <f t="shared" si="1"/>
        <v>9</v>
      </c>
      <c r="T9" s="9">
        <f t="shared" si="1"/>
        <v>5</v>
      </c>
      <c r="U9" s="10">
        <f t="shared" si="1"/>
        <v>14</v>
      </c>
      <c r="V9">
        <f>IF(AND(NOT((N9+O9+P9)=U9),NOT((Q9+R9)=U9)),"產地及抽樣地點有錯",IF((NOT((N9+O9+P9)=U9)),"產地資料有錯",(IF(NOT((Q9+R9)=U9),"抽樣地點有錯",""))))</f>
      </c>
      <c r="W9">
        <f>IF(NOT(S9+T9=U9),"產品別有誤","")</f>
      </c>
    </row>
    <row r="10" spans="1:21" ht="20.25" customHeight="1" thickBot="1">
      <c r="A10" s="153"/>
      <c r="B10" s="11" t="s">
        <v>106</v>
      </c>
      <c r="C10" s="12">
        <f aca="true" t="shared" si="2" ref="C10:U10">IF(AND(C8=0,C9=0),"-",C9/C8*100)</f>
        <v>0</v>
      </c>
      <c r="D10" s="12">
        <f t="shared" si="2"/>
        <v>0</v>
      </c>
      <c r="E10" s="12">
        <f t="shared" si="2"/>
        <v>0.2127659574468085</v>
      </c>
      <c r="F10" s="12">
        <f t="shared" si="2"/>
        <v>0</v>
      </c>
      <c r="G10" s="12">
        <f t="shared" si="2"/>
        <v>0</v>
      </c>
      <c r="H10" s="12">
        <f t="shared" si="2"/>
        <v>2.0408163265306123</v>
      </c>
      <c r="I10" s="12">
        <f t="shared" si="2"/>
        <v>0</v>
      </c>
      <c r="J10" s="12">
        <f t="shared" si="2"/>
        <v>0</v>
      </c>
      <c r="K10" s="12">
        <f t="shared" si="2"/>
        <v>23.684210526315788</v>
      </c>
      <c r="L10" s="12">
        <f t="shared" si="2"/>
        <v>0</v>
      </c>
      <c r="M10" s="12">
        <f t="shared" si="2"/>
        <v>0</v>
      </c>
      <c r="N10" s="12">
        <f t="shared" si="2"/>
        <v>1.1144883485309016</v>
      </c>
      <c r="O10" s="12">
        <f t="shared" si="2"/>
        <v>1.1494252873563218</v>
      </c>
      <c r="P10" s="12" t="str">
        <f t="shared" si="2"/>
        <v>-</v>
      </c>
      <c r="Q10" s="12">
        <f t="shared" si="2"/>
        <v>0</v>
      </c>
      <c r="R10" s="12">
        <f t="shared" si="2"/>
        <v>1.4925373134328357</v>
      </c>
      <c r="S10" s="12">
        <f t="shared" si="2"/>
        <v>1.8145161290322582</v>
      </c>
      <c r="T10" s="12">
        <f t="shared" si="2"/>
        <v>0.6648936170212766</v>
      </c>
      <c r="U10" s="13">
        <f t="shared" si="2"/>
        <v>1.1217948717948718</v>
      </c>
    </row>
    <row r="11" spans="1:21" ht="20.25" customHeight="1">
      <c r="A11" s="178" t="s">
        <v>107</v>
      </c>
      <c r="B11" s="55" t="s">
        <v>108</v>
      </c>
      <c r="C11" s="56">
        <v>10</v>
      </c>
      <c r="D11" s="56">
        <v>4</v>
      </c>
      <c r="E11" s="56">
        <v>25</v>
      </c>
      <c r="F11" s="56">
        <v>0</v>
      </c>
      <c r="G11" s="56">
        <v>10</v>
      </c>
      <c r="H11" s="56">
        <v>6</v>
      </c>
      <c r="I11" s="56">
        <v>0</v>
      </c>
      <c r="J11" s="56">
        <v>3</v>
      </c>
      <c r="K11" s="56">
        <v>5</v>
      </c>
      <c r="L11" s="56">
        <v>0</v>
      </c>
      <c r="M11" s="56">
        <v>0</v>
      </c>
      <c r="N11" s="57">
        <f>SUM(C11:M11)</f>
        <v>63</v>
      </c>
      <c r="O11" s="57">
        <v>12</v>
      </c>
      <c r="P11" s="57">
        <v>0</v>
      </c>
      <c r="Q11" s="56">
        <v>15</v>
      </c>
      <c r="R11" s="58">
        <v>60</v>
      </c>
      <c r="S11" s="56">
        <v>29</v>
      </c>
      <c r="T11" s="56">
        <v>46</v>
      </c>
      <c r="U11" s="59">
        <f>N11+P11+O11</f>
        <v>75</v>
      </c>
    </row>
    <row r="12" spans="1:23" ht="20.25" customHeight="1">
      <c r="A12" s="179"/>
      <c r="B12" s="60" t="s">
        <v>109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1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>SUM(C12:M12)</f>
        <v>1</v>
      </c>
      <c r="O12" s="62">
        <v>0</v>
      </c>
      <c r="P12" s="62">
        <v>0</v>
      </c>
      <c r="Q12" s="61">
        <v>0</v>
      </c>
      <c r="R12" s="63">
        <v>1</v>
      </c>
      <c r="S12" s="61">
        <v>0</v>
      </c>
      <c r="T12" s="61">
        <v>1</v>
      </c>
      <c r="U12" s="64">
        <f>N12+P12+O12</f>
        <v>1</v>
      </c>
      <c r="V12">
        <f>IF(AND(NOT((N12+O12+P12)=U12),NOT((Q12+R12)=U12)),"產地及抽樣地點有錯",IF((NOT((N12+O12+P12)=U12)),"產地資料有錯",(IF(NOT((Q12+R12)=U12),"抽樣地點有錯",""))))</f>
      </c>
      <c r="W12">
        <f>IF(NOT(S12+T12=U12),"產品別有誤","")</f>
      </c>
    </row>
    <row r="13" spans="1:21" ht="20.25" customHeight="1" thickBot="1">
      <c r="A13" s="180"/>
      <c r="B13" s="65" t="s">
        <v>28</v>
      </c>
      <c r="C13" s="66">
        <f aca="true" t="shared" si="3" ref="C13:U13">IF(AND(C11=0,C12=0),"-",C12/C11*100)</f>
        <v>0</v>
      </c>
      <c r="D13" s="66">
        <f t="shared" si="3"/>
        <v>0</v>
      </c>
      <c r="E13" s="67">
        <f t="shared" si="3"/>
        <v>0</v>
      </c>
      <c r="F13" s="68" t="str">
        <f t="shared" si="3"/>
        <v>-</v>
      </c>
      <c r="G13" s="67">
        <f t="shared" si="3"/>
        <v>0</v>
      </c>
      <c r="H13" s="67">
        <f t="shared" si="3"/>
        <v>16.666666666666664</v>
      </c>
      <c r="I13" s="67" t="str">
        <f t="shared" si="3"/>
        <v>-</v>
      </c>
      <c r="J13" s="67">
        <f t="shared" si="3"/>
        <v>0</v>
      </c>
      <c r="K13" s="67">
        <f t="shared" si="3"/>
        <v>0</v>
      </c>
      <c r="L13" s="68" t="str">
        <f t="shared" si="3"/>
        <v>-</v>
      </c>
      <c r="M13" s="68" t="str">
        <f t="shared" si="3"/>
        <v>-</v>
      </c>
      <c r="N13" s="69">
        <f t="shared" si="3"/>
        <v>1.5873015873015872</v>
      </c>
      <c r="O13" s="69">
        <f t="shared" si="3"/>
        <v>0</v>
      </c>
      <c r="P13" s="69" t="str">
        <f t="shared" si="3"/>
        <v>-</v>
      </c>
      <c r="Q13" s="67">
        <f t="shared" si="3"/>
        <v>0</v>
      </c>
      <c r="R13" s="70">
        <f t="shared" si="3"/>
        <v>1.6666666666666667</v>
      </c>
      <c r="S13" s="67">
        <f t="shared" si="3"/>
        <v>0</v>
      </c>
      <c r="T13" s="67">
        <f t="shared" si="3"/>
        <v>2.1739130434782608</v>
      </c>
      <c r="U13" s="71">
        <f t="shared" si="3"/>
        <v>1.3333333333333335</v>
      </c>
    </row>
    <row r="14" spans="1:23" ht="20.25" customHeight="1">
      <c r="A14" s="178" t="s">
        <v>110</v>
      </c>
      <c r="B14" s="55" t="s">
        <v>108</v>
      </c>
      <c r="C14" s="56">
        <v>6</v>
      </c>
      <c r="D14" s="56">
        <v>0</v>
      </c>
      <c r="E14" s="56">
        <v>34</v>
      </c>
      <c r="F14" s="56">
        <v>1</v>
      </c>
      <c r="G14" s="56">
        <v>18</v>
      </c>
      <c r="H14" s="56">
        <v>0</v>
      </c>
      <c r="I14" s="56">
        <v>4</v>
      </c>
      <c r="J14" s="56">
        <v>0</v>
      </c>
      <c r="K14" s="56">
        <v>2</v>
      </c>
      <c r="L14" s="56">
        <v>0</v>
      </c>
      <c r="M14" s="56">
        <v>0</v>
      </c>
      <c r="N14" s="57">
        <f>SUM(C14:M14)</f>
        <v>65</v>
      </c>
      <c r="O14" s="57">
        <v>8</v>
      </c>
      <c r="P14" s="57">
        <v>0</v>
      </c>
      <c r="Q14" s="56">
        <v>7</v>
      </c>
      <c r="R14" s="58">
        <v>66</v>
      </c>
      <c r="S14" s="56">
        <v>22</v>
      </c>
      <c r="T14" s="56">
        <v>51</v>
      </c>
      <c r="U14" s="59">
        <f>N14+P14+O14</f>
        <v>73</v>
      </c>
      <c r="V14">
        <f>IF(AND(NOT((N14+O14+P14)=U14),NOT((Q14+R14)=U14)),"產地及抽樣地點有錯",IF((NOT((N14+O14+P14)=U14)),"產地資料有錯",(IF(NOT((Q14+R14)=U14),"抽樣地點有錯",""))))</f>
      </c>
      <c r="W14">
        <f>IF(NOT(S14+T14=U14),"產品別有誤","")</f>
      </c>
    </row>
    <row r="15" spans="1:23" ht="20.25" customHeight="1">
      <c r="A15" s="179"/>
      <c r="B15" s="60" t="s">
        <v>109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2</v>
      </c>
      <c r="L15" s="61"/>
      <c r="M15" s="61">
        <v>0</v>
      </c>
      <c r="N15" s="62">
        <f>SUM(C15:M15)</f>
        <v>2</v>
      </c>
      <c r="O15" s="62">
        <v>0</v>
      </c>
      <c r="P15" s="62">
        <v>0</v>
      </c>
      <c r="Q15" s="61">
        <v>0</v>
      </c>
      <c r="R15" s="63">
        <v>2</v>
      </c>
      <c r="S15" s="61">
        <v>2</v>
      </c>
      <c r="T15" s="61">
        <v>0</v>
      </c>
      <c r="U15" s="64">
        <f>N15+P15+O15</f>
        <v>2</v>
      </c>
      <c r="V15">
        <f>IF(AND(NOT((N15+O15+P15)=U15),NOT((Q15+R15)=U15)),"產地及抽樣地點有錯",IF((NOT((N15+O15+P15)=U15)),"產地資料有錯",(IF(NOT((Q15+R15)=U15),"抽樣地點有錯",""))))</f>
      </c>
      <c r="W15">
        <f>IF(NOT(S15+T15=U15),"產品別有誤","")</f>
      </c>
    </row>
    <row r="16" spans="1:21" ht="20.25" customHeight="1" thickBot="1">
      <c r="A16" s="180"/>
      <c r="B16" s="65" t="s">
        <v>28</v>
      </c>
      <c r="C16" s="66">
        <f aca="true" t="shared" si="4" ref="C16:U16">IF(AND(C14=0,C15=0),"-",C15/C14*100)</f>
        <v>0</v>
      </c>
      <c r="D16" s="66" t="str">
        <f t="shared" si="4"/>
        <v>-</v>
      </c>
      <c r="E16" s="67">
        <f t="shared" si="4"/>
        <v>0</v>
      </c>
      <c r="F16" s="68">
        <f t="shared" si="4"/>
        <v>0</v>
      </c>
      <c r="G16" s="67">
        <f t="shared" si="4"/>
        <v>0</v>
      </c>
      <c r="H16" s="67" t="str">
        <f t="shared" si="4"/>
        <v>-</v>
      </c>
      <c r="I16" s="67">
        <f t="shared" si="4"/>
        <v>0</v>
      </c>
      <c r="J16" s="67" t="str">
        <f t="shared" si="4"/>
        <v>-</v>
      </c>
      <c r="K16" s="67">
        <f t="shared" si="4"/>
        <v>100</v>
      </c>
      <c r="L16" s="68" t="str">
        <f t="shared" si="4"/>
        <v>-</v>
      </c>
      <c r="M16" s="68" t="str">
        <f t="shared" si="4"/>
        <v>-</v>
      </c>
      <c r="N16" s="69">
        <f t="shared" si="4"/>
        <v>3.076923076923077</v>
      </c>
      <c r="O16" s="69">
        <f t="shared" si="4"/>
        <v>0</v>
      </c>
      <c r="P16" s="69" t="str">
        <f t="shared" si="4"/>
        <v>-</v>
      </c>
      <c r="Q16" s="67">
        <f t="shared" si="4"/>
        <v>0</v>
      </c>
      <c r="R16" s="70">
        <f t="shared" si="4"/>
        <v>3.0303030303030303</v>
      </c>
      <c r="S16" s="67">
        <f t="shared" si="4"/>
        <v>9.090909090909092</v>
      </c>
      <c r="T16" s="67">
        <f t="shared" si="4"/>
        <v>0</v>
      </c>
      <c r="U16" s="71">
        <f t="shared" si="4"/>
        <v>2.73972602739726</v>
      </c>
    </row>
    <row r="17" spans="1:23" ht="20.25" customHeight="1">
      <c r="A17" s="178" t="s">
        <v>111</v>
      </c>
      <c r="B17" s="55" t="s">
        <v>108</v>
      </c>
      <c r="C17" s="56">
        <v>2</v>
      </c>
      <c r="D17" s="56">
        <v>4</v>
      </c>
      <c r="E17" s="56">
        <v>36</v>
      </c>
      <c r="F17" s="56">
        <v>0</v>
      </c>
      <c r="G17" s="56">
        <v>16</v>
      </c>
      <c r="H17" s="56">
        <v>2</v>
      </c>
      <c r="I17" s="56">
        <v>10</v>
      </c>
      <c r="J17" s="56">
        <v>1</v>
      </c>
      <c r="K17" s="56">
        <v>5</v>
      </c>
      <c r="L17" s="56">
        <v>1</v>
      </c>
      <c r="M17" s="56">
        <v>0</v>
      </c>
      <c r="N17" s="57">
        <f>SUM(C17:M17)</f>
        <v>77</v>
      </c>
      <c r="O17" s="57">
        <v>14</v>
      </c>
      <c r="P17" s="57">
        <v>0</v>
      </c>
      <c r="Q17" s="56">
        <v>22</v>
      </c>
      <c r="R17" s="58">
        <v>69</v>
      </c>
      <c r="S17" s="56">
        <v>39</v>
      </c>
      <c r="T17" s="56">
        <v>52</v>
      </c>
      <c r="U17" s="59">
        <f>N17+P17+O17</f>
        <v>91</v>
      </c>
      <c r="V17">
        <f>IF(AND(NOT((N17+O17+P17)=U17),NOT((Q17+R17)=U17)),"產地及抽樣地點有錯",IF((NOT((N17+O17+P17)=U17)),"產地資料有錯",(IF(NOT((Q17+R17)=U17),"抽樣地點有錯",""))))</f>
      </c>
      <c r="W17">
        <f>IF(NOT(S17+T17=U17),"產品別有誤","")</f>
      </c>
    </row>
    <row r="18" spans="1:23" ht="20.25" customHeight="1">
      <c r="A18" s="179"/>
      <c r="B18" s="60" t="s">
        <v>109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1</v>
      </c>
      <c r="L18" s="61"/>
      <c r="M18" s="61">
        <v>0</v>
      </c>
      <c r="N18" s="62">
        <f>SUM(C18:M18)</f>
        <v>1</v>
      </c>
      <c r="O18" s="62">
        <v>1</v>
      </c>
      <c r="P18" s="62">
        <v>0</v>
      </c>
      <c r="Q18" s="61">
        <v>0</v>
      </c>
      <c r="R18" s="63">
        <v>2</v>
      </c>
      <c r="S18" s="61">
        <v>1</v>
      </c>
      <c r="T18" s="61">
        <v>1</v>
      </c>
      <c r="U18" s="64">
        <f>N18+P18+O18</f>
        <v>2</v>
      </c>
      <c r="V18">
        <f>IF(AND(NOT((N18+O18+P18)=U18),NOT((Q18+R18)=U18)),"產地及抽樣地點有錯",IF((NOT((N18+O18+P18)=U18)),"產地資料有錯",(IF(NOT((Q18+R18)=U18),"抽樣地點有錯",""))))</f>
      </c>
      <c r="W18">
        <f>IF(NOT(S18+T18=U18),"產品別有誤","")</f>
      </c>
    </row>
    <row r="19" spans="1:21" ht="20.25" customHeight="1" thickBot="1">
      <c r="A19" s="180"/>
      <c r="B19" s="65" t="s">
        <v>28</v>
      </c>
      <c r="C19" s="66">
        <f aca="true" t="shared" si="5" ref="C19:U19">IF(AND(C17=0,C18=0),"-",C18/C17*100)</f>
        <v>0</v>
      </c>
      <c r="D19" s="66">
        <f t="shared" si="5"/>
        <v>0</v>
      </c>
      <c r="E19" s="67">
        <f t="shared" si="5"/>
        <v>0</v>
      </c>
      <c r="F19" s="68" t="str">
        <f t="shared" si="5"/>
        <v>-</v>
      </c>
      <c r="G19" s="67">
        <f t="shared" si="5"/>
        <v>0</v>
      </c>
      <c r="H19" s="67">
        <f t="shared" si="5"/>
        <v>0</v>
      </c>
      <c r="I19" s="67">
        <f t="shared" si="5"/>
        <v>0</v>
      </c>
      <c r="J19" s="67">
        <f t="shared" si="5"/>
        <v>0</v>
      </c>
      <c r="K19" s="67">
        <f t="shared" si="5"/>
        <v>20</v>
      </c>
      <c r="L19" s="68">
        <f t="shared" si="5"/>
        <v>0</v>
      </c>
      <c r="M19" s="68" t="str">
        <f t="shared" si="5"/>
        <v>-</v>
      </c>
      <c r="N19" s="69">
        <f t="shared" si="5"/>
        <v>1.2987012987012987</v>
      </c>
      <c r="O19" s="69">
        <f t="shared" si="5"/>
        <v>7.142857142857142</v>
      </c>
      <c r="P19" s="69" t="str">
        <f t="shared" si="5"/>
        <v>-</v>
      </c>
      <c r="Q19" s="67">
        <f t="shared" si="5"/>
        <v>0</v>
      </c>
      <c r="R19" s="70">
        <f t="shared" si="5"/>
        <v>2.898550724637681</v>
      </c>
      <c r="S19" s="67">
        <f t="shared" si="5"/>
        <v>2.564102564102564</v>
      </c>
      <c r="T19" s="67">
        <f t="shared" si="5"/>
        <v>1.9230769230769231</v>
      </c>
      <c r="U19" s="71">
        <f t="shared" si="5"/>
        <v>2.197802197802198</v>
      </c>
    </row>
    <row r="20" spans="1:23" ht="20.25" customHeight="1">
      <c r="A20" s="178" t="s">
        <v>112</v>
      </c>
      <c r="B20" s="55" t="s">
        <v>108</v>
      </c>
      <c r="C20" s="56">
        <v>7</v>
      </c>
      <c r="D20" s="56">
        <v>4</v>
      </c>
      <c r="E20" s="56">
        <v>12</v>
      </c>
      <c r="F20" s="56">
        <v>0</v>
      </c>
      <c r="G20" s="56">
        <v>10</v>
      </c>
      <c r="H20" s="56">
        <v>3</v>
      </c>
      <c r="I20" s="56">
        <v>2</v>
      </c>
      <c r="J20" s="56">
        <v>2</v>
      </c>
      <c r="K20" s="56">
        <v>0</v>
      </c>
      <c r="L20" s="56">
        <v>2</v>
      </c>
      <c r="M20" s="56">
        <v>0</v>
      </c>
      <c r="N20" s="57">
        <f>SUM(C20:M20)</f>
        <v>42</v>
      </c>
      <c r="O20" s="57">
        <v>8</v>
      </c>
      <c r="P20" s="57">
        <v>0</v>
      </c>
      <c r="Q20" s="56">
        <v>15</v>
      </c>
      <c r="R20" s="58">
        <v>35</v>
      </c>
      <c r="S20" s="56">
        <v>26</v>
      </c>
      <c r="T20" s="56">
        <v>24</v>
      </c>
      <c r="U20" s="59">
        <f>N20+P20+O20</f>
        <v>50</v>
      </c>
      <c r="V20">
        <f>IF(AND(NOT((N20+O20+P20)=U20),NOT((Q20+R20)=U20)),"產地及抽樣地點有錯",IF((NOT((N20+O20+P20)=U20)),"產地資料有錯",(IF(NOT((Q20+R20)=U20),"抽樣地點有錯",""))))</f>
      </c>
      <c r="W20">
        <f>IF(NOT(S20+T20=U20),"產品別有誤","")</f>
      </c>
    </row>
    <row r="21" spans="1:23" ht="20.25" customHeight="1">
      <c r="A21" s="179"/>
      <c r="B21" s="60" t="s">
        <v>109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2">
        <f>SUM(C21:M21)</f>
        <v>0</v>
      </c>
      <c r="O21" s="62">
        <v>0</v>
      </c>
      <c r="P21" s="62">
        <v>0</v>
      </c>
      <c r="Q21" s="61">
        <v>0</v>
      </c>
      <c r="R21" s="63">
        <v>0</v>
      </c>
      <c r="S21" s="61">
        <v>0</v>
      </c>
      <c r="T21" s="61">
        <v>0</v>
      </c>
      <c r="U21" s="64">
        <f>N21+P21+O21</f>
        <v>0</v>
      </c>
      <c r="V21">
        <f>IF(AND(NOT((N21+O21+P21)=U21),NOT((Q21+R21)=U21)),"產地及抽樣地點有錯",IF((NOT((N21+O21+P21)=U21)),"產地資料有錯",(IF(NOT((Q21+R21)=U21),"抽樣地點有錯",""))))</f>
      </c>
      <c r="W21">
        <f>IF(NOT(S21+T21=U21),"產品別有誤","")</f>
      </c>
    </row>
    <row r="22" spans="1:21" ht="20.25" customHeight="1" thickBot="1">
      <c r="A22" s="180"/>
      <c r="B22" s="65" t="s">
        <v>28</v>
      </c>
      <c r="C22" s="66">
        <f aca="true" t="shared" si="6" ref="C22:U22">IF(AND(C20=0,C21=0),"-",C21/C20*100)</f>
        <v>0</v>
      </c>
      <c r="D22" s="66">
        <f t="shared" si="6"/>
        <v>0</v>
      </c>
      <c r="E22" s="67">
        <f t="shared" si="6"/>
        <v>0</v>
      </c>
      <c r="F22" s="68" t="str">
        <f t="shared" si="6"/>
        <v>-</v>
      </c>
      <c r="G22" s="67">
        <f t="shared" si="6"/>
        <v>0</v>
      </c>
      <c r="H22" s="67">
        <f t="shared" si="6"/>
        <v>0</v>
      </c>
      <c r="I22" s="67">
        <f t="shared" si="6"/>
        <v>0</v>
      </c>
      <c r="J22" s="67">
        <f t="shared" si="6"/>
        <v>0</v>
      </c>
      <c r="K22" s="67" t="str">
        <f t="shared" si="6"/>
        <v>-</v>
      </c>
      <c r="L22" s="68">
        <f t="shared" si="6"/>
        <v>0</v>
      </c>
      <c r="M22" s="68" t="str">
        <f t="shared" si="6"/>
        <v>-</v>
      </c>
      <c r="N22" s="69">
        <f t="shared" si="6"/>
        <v>0</v>
      </c>
      <c r="O22" s="69">
        <f t="shared" si="6"/>
        <v>0</v>
      </c>
      <c r="P22" s="69" t="str">
        <f t="shared" si="6"/>
        <v>-</v>
      </c>
      <c r="Q22" s="67">
        <f t="shared" si="6"/>
        <v>0</v>
      </c>
      <c r="R22" s="70">
        <f t="shared" si="6"/>
        <v>0</v>
      </c>
      <c r="S22" s="67">
        <f t="shared" si="6"/>
        <v>0</v>
      </c>
      <c r="T22" s="67">
        <f t="shared" si="6"/>
        <v>0</v>
      </c>
      <c r="U22" s="71">
        <f t="shared" si="6"/>
        <v>0</v>
      </c>
    </row>
    <row r="23" spans="1:21" ht="20.25" customHeight="1">
      <c r="A23" s="178" t="s">
        <v>55</v>
      </c>
      <c r="B23" s="55" t="s">
        <v>108</v>
      </c>
      <c r="C23" s="56">
        <v>13</v>
      </c>
      <c r="D23" s="56">
        <v>1</v>
      </c>
      <c r="E23" s="56">
        <v>24</v>
      </c>
      <c r="F23" s="56">
        <v>4</v>
      </c>
      <c r="G23" s="56">
        <v>14</v>
      </c>
      <c r="H23" s="56">
        <v>7</v>
      </c>
      <c r="I23" s="56">
        <v>6</v>
      </c>
      <c r="J23" s="56">
        <v>1</v>
      </c>
      <c r="K23" s="56">
        <v>1</v>
      </c>
      <c r="L23" s="56">
        <v>1</v>
      </c>
      <c r="M23" s="56">
        <v>0</v>
      </c>
      <c r="N23" s="57">
        <f>SUM(C23:M23)</f>
        <v>72</v>
      </c>
      <c r="O23" s="57">
        <v>14</v>
      </c>
      <c r="P23" s="57">
        <v>0</v>
      </c>
      <c r="Q23" s="56">
        <v>22</v>
      </c>
      <c r="R23" s="58">
        <v>64</v>
      </c>
      <c r="S23" s="56">
        <v>43</v>
      </c>
      <c r="T23" s="56">
        <v>43</v>
      </c>
      <c r="U23" s="59">
        <f>N23+P23+O23</f>
        <v>86</v>
      </c>
    </row>
    <row r="24" spans="1:21" ht="20.25" customHeight="1">
      <c r="A24" s="179"/>
      <c r="B24" s="60" t="s">
        <v>109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2">
        <f>SUM(C24:M24)</f>
        <v>1</v>
      </c>
      <c r="O24" s="62">
        <v>0</v>
      </c>
      <c r="P24" s="62">
        <v>0</v>
      </c>
      <c r="Q24" s="61">
        <v>0</v>
      </c>
      <c r="R24" s="63">
        <v>1</v>
      </c>
      <c r="S24" s="61">
        <v>1</v>
      </c>
      <c r="T24" s="61">
        <v>0</v>
      </c>
      <c r="U24" s="64">
        <f>N24+P24+O24</f>
        <v>1</v>
      </c>
    </row>
    <row r="25" spans="1:21" ht="20.25" customHeight="1" thickBot="1">
      <c r="A25" s="180"/>
      <c r="B25" s="65" t="s">
        <v>28</v>
      </c>
      <c r="C25" s="66">
        <f aca="true" t="shared" si="7" ref="C25:U25">IF(AND(C23=0,C24=0),"-",C24/C23*100)</f>
        <v>0</v>
      </c>
      <c r="D25" s="66">
        <f t="shared" si="7"/>
        <v>0</v>
      </c>
      <c r="E25" s="67">
        <f t="shared" si="7"/>
        <v>0</v>
      </c>
      <c r="F25" s="68">
        <f t="shared" si="7"/>
        <v>0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0</v>
      </c>
      <c r="K25" s="67">
        <f t="shared" si="7"/>
        <v>100</v>
      </c>
      <c r="L25" s="68">
        <f t="shared" si="7"/>
        <v>0</v>
      </c>
      <c r="M25" s="68" t="str">
        <f t="shared" si="7"/>
        <v>-</v>
      </c>
      <c r="N25" s="69">
        <f t="shared" si="7"/>
        <v>1.3888888888888888</v>
      </c>
      <c r="O25" s="69">
        <f t="shared" si="7"/>
        <v>0</v>
      </c>
      <c r="P25" s="69" t="str">
        <f t="shared" si="7"/>
        <v>-</v>
      </c>
      <c r="Q25" s="67">
        <f t="shared" si="7"/>
        <v>0</v>
      </c>
      <c r="R25" s="70">
        <f t="shared" si="7"/>
        <v>1.5625</v>
      </c>
      <c r="S25" s="67">
        <f t="shared" si="7"/>
        <v>2.3255813953488373</v>
      </c>
      <c r="T25" s="67">
        <f t="shared" si="7"/>
        <v>0</v>
      </c>
      <c r="U25" s="71">
        <f t="shared" si="7"/>
        <v>1.1627906976744187</v>
      </c>
    </row>
    <row r="26" spans="1:21" ht="20.25" customHeight="1">
      <c r="A26" s="178" t="s">
        <v>56</v>
      </c>
      <c r="B26" s="55" t="s">
        <v>108</v>
      </c>
      <c r="C26" s="56">
        <v>2</v>
      </c>
      <c r="D26" s="56">
        <v>0</v>
      </c>
      <c r="E26" s="56">
        <v>37</v>
      </c>
      <c r="F26" s="56">
        <v>0</v>
      </c>
      <c r="G26" s="56">
        <v>19</v>
      </c>
      <c r="H26" s="56">
        <v>3</v>
      </c>
      <c r="I26" s="56">
        <v>4</v>
      </c>
      <c r="J26" s="56">
        <v>0</v>
      </c>
      <c r="K26" s="56">
        <v>4</v>
      </c>
      <c r="L26" s="56">
        <v>5</v>
      </c>
      <c r="M26" s="56">
        <v>0</v>
      </c>
      <c r="N26" s="57">
        <f>SUM(C26:M26)</f>
        <v>74</v>
      </c>
      <c r="O26" s="57">
        <v>10</v>
      </c>
      <c r="P26" s="57">
        <v>0</v>
      </c>
      <c r="Q26" s="56">
        <v>27</v>
      </c>
      <c r="R26" s="58">
        <v>57</v>
      </c>
      <c r="S26" s="56">
        <v>29</v>
      </c>
      <c r="T26" s="56">
        <v>55</v>
      </c>
      <c r="U26" s="59">
        <f>N26+P26+O26</f>
        <v>84</v>
      </c>
    </row>
    <row r="27" spans="1:21" ht="20.25" customHeight="1">
      <c r="A27" s="179"/>
      <c r="B27" s="60" t="s">
        <v>109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2">
        <f>SUM(C27:M27)</f>
        <v>0</v>
      </c>
      <c r="O27" s="62">
        <v>0</v>
      </c>
      <c r="P27" s="62">
        <v>0</v>
      </c>
      <c r="Q27" s="61">
        <v>0</v>
      </c>
      <c r="R27" s="63">
        <v>0</v>
      </c>
      <c r="S27" s="61">
        <v>0</v>
      </c>
      <c r="T27" s="61">
        <v>0</v>
      </c>
      <c r="U27" s="64">
        <f>N27+P27+O27</f>
        <v>0</v>
      </c>
    </row>
    <row r="28" spans="1:21" ht="20.25" customHeight="1" thickBot="1">
      <c r="A28" s="180"/>
      <c r="B28" s="65" t="s">
        <v>28</v>
      </c>
      <c r="C28" s="66">
        <f aca="true" t="shared" si="8" ref="C28:U28">IF(AND(C26=0,C27=0),"-",C27/C26*100)</f>
        <v>0</v>
      </c>
      <c r="D28" s="66" t="str">
        <f t="shared" si="8"/>
        <v>-</v>
      </c>
      <c r="E28" s="67">
        <f t="shared" si="8"/>
        <v>0</v>
      </c>
      <c r="F28" s="68" t="str">
        <f t="shared" si="8"/>
        <v>-</v>
      </c>
      <c r="G28" s="67">
        <f t="shared" si="8"/>
        <v>0</v>
      </c>
      <c r="H28" s="67">
        <f t="shared" si="8"/>
        <v>0</v>
      </c>
      <c r="I28" s="67">
        <f t="shared" si="8"/>
        <v>0</v>
      </c>
      <c r="J28" s="67" t="str">
        <f t="shared" si="8"/>
        <v>-</v>
      </c>
      <c r="K28" s="67">
        <f t="shared" si="8"/>
        <v>0</v>
      </c>
      <c r="L28" s="68">
        <f t="shared" si="8"/>
        <v>0</v>
      </c>
      <c r="M28" s="68" t="str">
        <f t="shared" si="8"/>
        <v>-</v>
      </c>
      <c r="N28" s="69">
        <f t="shared" si="8"/>
        <v>0</v>
      </c>
      <c r="O28" s="69">
        <f t="shared" si="8"/>
        <v>0</v>
      </c>
      <c r="P28" s="69" t="str">
        <f t="shared" si="8"/>
        <v>-</v>
      </c>
      <c r="Q28" s="67">
        <f t="shared" si="8"/>
        <v>0</v>
      </c>
      <c r="R28" s="70">
        <f t="shared" si="8"/>
        <v>0</v>
      </c>
      <c r="S28" s="67">
        <f t="shared" si="8"/>
        <v>0</v>
      </c>
      <c r="T28" s="67">
        <f t="shared" si="8"/>
        <v>0</v>
      </c>
      <c r="U28" s="71">
        <f t="shared" si="8"/>
        <v>0</v>
      </c>
    </row>
    <row r="29" spans="1:21" ht="20.25" customHeight="1">
      <c r="A29" s="178" t="s">
        <v>57</v>
      </c>
      <c r="B29" s="55" t="s">
        <v>108</v>
      </c>
      <c r="C29" s="56">
        <v>22</v>
      </c>
      <c r="D29" s="56">
        <v>2</v>
      </c>
      <c r="E29" s="56">
        <v>39</v>
      </c>
      <c r="F29" s="56">
        <v>0</v>
      </c>
      <c r="G29" s="56">
        <v>10</v>
      </c>
      <c r="H29" s="56">
        <v>5</v>
      </c>
      <c r="I29" s="56">
        <v>3</v>
      </c>
      <c r="J29" s="56">
        <v>0</v>
      </c>
      <c r="K29" s="56">
        <v>0</v>
      </c>
      <c r="L29" s="56">
        <v>1</v>
      </c>
      <c r="M29" s="56">
        <v>0</v>
      </c>
      <c r="N29" s="57">
        <f>SUM(C29:M29)</f>
        <v>82</v>
      </c>
      <c r="O29" s="57">
        <v>16</v>
      </c>
      <c r="P29" s="57">
        <v>0</v>
      </c>
      <c r="Q29" s="56">
        <v>41</v>
      </c>
      <c r="R29" s="58">
        <v>57</v>
      </c>
      <c r="S29" s="56">
        <v>42</v>
      </c>
      <c r="T29" s="56">
        <v>56</v>
      </c>
      <c r="U29" s="59">
        <f>N29+P29+O29</f>
        <v>98</v>
      </c>
    </row>
    <row r="30" spans="1:21" ht="20.25" customHeight="1">
      <c r="A30" s="179"/>
      <c r="B30" s="60" t="s">
        <v>109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f>SUM(C30:M30)</f>
        <v>0</v>
      </c>
      <c r="O30" s="62">
        <v>0</v>
      </c>
      <c r="P30" s="62">
        <v>0</v>
      </c>
      <c r="Q30" s="61">
        <v>0</v>
      </c>
      <c r="R30" s="63">
        <v>0</v>
      </c>
      <c r="S30" s="61">
        <v>0</v>
      </c>
      <c r="T30" s="61">
        <v>0</v>
      </c>
      <c r="U30" s="64">
        <f>N30+P30+O30</f>
        <v>0</v>
      </c>
    </row>
    <row r="31" spans="1:21" ht="20.25" customHeight="1" thickBot="1">
      <c r="A31" s="180"/>
      <c r="B31" s="65" t="s">
        <v>28</v>
      </c>
      <c r="C31" s="66">
        <f aca="true" t="shared" si="9" ref="C31:U31">IF(AND(C29=0,C30=0),"-",C30/C29*100)</f>
        <v>0</v>
      </c>
      <c r="D31" s="66">
        <f t="shared" si="9"/>
        <v>0</v>
      </c>
      <c r="E31" s="67">
        <f t="shared" si="9"/>
        <v>0</v>
      </c>
      <c r="F31" s="68" t="str">
        <f t="shared" si="9"/>
        <v>-</v>
      </c>
      <c r="G31" s="67">
        <f t="shared" si="9"/>
        <v>0</v>
      </c>
      <c r="H31" s="67">
        <f t="shared" si="9"/>
        <v>0</v>
      </c>
      <c r="I31" s="67">
        <f t="shared" si="9"/>
        <v>0</v>
      </c>
      <c r="J31" s="67" t="str">
        <f t="shared" si="9"/>
        <v>-</v>
      </c>
      <c r="K31" s="67" t="str">
        <f t="shared" si="9"/>
        <v>-</v>
      </c>
      <c r="L31" s="68">
        <f t="shared" si="9"/>
        <v>0</v>
      </c>
      <c r="M31" s="68" t="str">
        <f t="shared" si="9"/>
        <v>-</v>
      </c>
      <c r="N31" s="69">
        <f t="shared" si="9"/>
        <v>0</v>
      </c>
      <c r="O31" s="69">
        <f t="shared" si="9"/>
        <v>0</v>
      </c>
      <c r="P31" s="69" t="str">
        <f t="shared" si="9"/>
        <v>-</v>
      </c>
      <c r="Q31" s="67">
        <f t="shared" si="9"/>
        <v>0</v>
      </c>
      <c r="R31" s="70">
        <f t="shared" si="9"/>
        <v>0</v>
      </c>
      <c r="S31" s="67">
        <f t="shared" si="9"/>
        <v>0</v>
      </c>
      <c r="T31" s="67">
        <f t="shared" si="9"/>
        <v>0</v>
      </c>
      <c r="U31" s="71">
        <f t="shared" si="9"/>
        <v>0</v>
      </c>
    </row>
    <row r="32" spans="1:21" ht="20.25" customHeight="1">
      <c r="A32" s="178" t="s">
        <v>58</v>
      </c>
      <c r="B32" s="55" t="s">
        <v>108</v>
      </c>
      <c r="C32" s="56">
        <v>19</v>
      </c>
      <c r="D32" s="56">
        <v>3</v>
      </c>
      <c r="E32" s="56">
        <v>61</v>
      </c>
      <c r="F32" s="56">
        <v>2</v>
      </c>
      <c r="G32" s="56">
        <v>13</v>
      </c>
      <c r="H32" s="56">
        <v>11</v>
      </c>
      <c r="I32" s="56">
        <v>10</v>
      </c>
      <c r="J32" s="56">
        <v>1</v>
      </c>
      <c r="K32" s="56">
        <v>2</v>
      </c>
      <c r="L32" s="56">
        <v>6</v>
      </c>
      <c r="M32" s="56">
        <v>0</v>
      </c>
      <c r="N32" s="57">
        <f>SUM(C32:M32)</f>
        <v>128</v>
      </c>
      <c r="O32" s="57">
        <v>10</v>
      </c>
      <c r="P32" s="57">
        <v>0</v>
      </c>
      <c r="Q32" s="56">
        <v>51</v>
      </c>
      <c r="R32" s="58">
        <v>87</v>
      </c>
      <c r="S32" s="56">
        <v>72</v>
      </c>
      <c r="T32" s="56">
        <v>66</v>
      </c>
      <c r="U32" s="59">
        <f>N32+P32+O32</f>
        <v>138</v>
      </c>
    </row>
    <row r="33" spans="1:21" ht="20.25" customHeight="1">
      <c r="A33" s="179"/>
      <c r="B33" s="60" t="s">
        <v>109</v>
      </c>
      <c r="C33" s="61">
        <v>0</v>
      </c>
      <c r="D33" s="61">
        <v>0</v>
      </c>
      <c r="E33" s="61">
        <v>1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2">
        <f>SUM(C33:M33)</f>
        <v>1</v>
      </c>
      <c r="O33" s="62">
        <v>1</v>
      </c>
      <c r="P33" s="62">
        <v>0</v>
      </c>
      <c r="Q33" s="61">
        <v>0</v>
      </c>
      <c r="R33" s="63">
        <v>2</v>
      </c>
      <c r="S33" s="61">
        <v>0</v>
      </c>
      <c r="T33" s="61">
        <v>2</v>
      </c>
      <c r="U33" s="64">
        <f>N33+P33+O33</f>
        <v>2</v>
      </c>
    </row>
    <row r="34" spans="1:21" ht="20.25" customHeight="1" thickBot="1">
      <c r="A34" s="180"/>
      <c r="B34" s="65" t="s">
        <v>28</v>
      </c>
      <c r="C34" s="66">
        <f aca="true" t="shared" si="10" ref="C34:U34">IF(AND(C32=0,C33=0),"-",C33/C32*100)</f>
        <v>0</v>
      </c>
      <c r="D34" s="66">
        <f t="shared" si="10"/>
        <v>0</v>
      </c>
      <c r="E34" s="67">
        <f t="shared" si="10"/>
        <v>1.639344262295082</v>
      </c>
      <c r="F34" s="68">
        <f t="shared" si="10"/>
        <v>0</v>
      </c>
      <c r="G34" s="67">
        <f t="shared" si="10"/>
        <v>0</v>
      </c>
      <c r="H34" s="67">
        <f t="shared" si="10"/>
        <v>0</v>
      </c>
      <c r="I34" s="67">
        <f t="shared" si="10"/>
        <v>0</v>
      </c>
      <c r="J34" s="67">
        <f t="shared" si="10"/>
        <v>0</v>
      </c>
      <c r="K34" s="67">
        <f t="shared" si="10"/>
        <v>0</v>
      </c>
      <c r="L34" s="68">
        <f t="shared" si="10"/>
        <v>0</v>
      </c>
      <c r="M34" s="68" t="str">
        <f t="shared" si="10"/>
        <v>-</v>
      </c>
      <c r="N34" s="69">
        <f t="shared" si="10"/>
        <v>0.78125</v>
      </c>
      <c r="O34" s="69">
        <f t="shared" si="10"/>
        <v>10</v>
      </c>
      <c r="P34" s="69" t="str">
        <f t="shared" si="10"/>
        <v>-</v>
      </c>
      <c r="Q34" s="67">
        <f t="shared" si="10"/>
        <v>0</v>
      </c>
      <c r="R34" s="70">
        <f t="shared" si="10"/>
        <v>2.2988505747126435</v>
      </c>
      <c r="S34" s="67">
        <f t="shared" si="10"/>
        <v>0</v>
      </c>
      <c r="T34" s="67">
        <f t="shared" si="10"/>
        <v>3.0303030303030303</v>
      </c>
      <c r="U34" s="71">
        <f t="shared" si="10"/>
        <v>1.4492753623188406</v>
      </c>
    </row>
    <row r="35" spans="1:21" ht="20.25" customHeight="1">
      <c r="A35" s="178" t="s">
        <v>59</v>
      </c>
      <c r="B35" s="55" t="s">
        <v>108</v>
      </c>
      <c r="C35" s="56">
        <v>10</v>
      </c>
      <c r="D35" s="56">
        <v>1</v>
      </c>
      <c r="E35" s="56">
        <v>35</v>
      </c>
      <c r="F35" s="56">
        <v>0</v>
      </c>
      <c r="G35" s="56">
        <v>8</v>
      </c>
      <c r="H35" s="56">
        <v>7</v>
      </c>
      <c r="I35" s="56">
        <v>9</v>
      </c>
      <c r="J35" s="56">
        <v>0</v>
      </c>
      <c r="K35" s="56">
        <v>4</v>
      </c>
      <c r="L35" s="56">
        <v>4</v>
      </c>
      <c r="M35" s="56">
        <v>2</v>
      </c>
      <c r="N35" s="57">
        <f>SUM(C35:M35)</f>
        <v>80</v>
      </c>
      <c r="O35" s="57">
        <v>35</v>
      </c>
      <c r="P35" s="57">
        <v>0</v>
      </c>
      <c r="Q35" s="56">
        <v>18</v>
      </c>
      <c r="R35" s="58">
        <v>97</v>
      </c>
      <c r="S35" s="56">
        <v>31</v>
      </c>
      <c r="T35" s="56">
        <v>84</v>
      </c>
      <c r="U35" s="59">
        <f>N35+P35+O35</f>
        <v>115</v>
      </c>
    </row>
    <row r="36" spans="1:21" ht="20.25" customHeight="1">
      <c r="A36" s="179"/>
      <c r="B36" s="60" t="s">
        <v>109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2">
        <f>SUM(C36:M36)</f>
        <v>0</v>
      </c>
      <c r="O36" s="62">
        <v>0</v>
      </c>
      <c r="P36" s="62">
        <v>0</v>
      </c>
      <c r="Q36" s="61">
        <v>0</v>
      </c>
      <c r="R36" s="63">
        <v>0</v>
      </c>
      <c r="S36" s="61">
        <v>0</v>
      </c>
      <c r="T36" s="61">
        <v>0</v>
      </c>
      <c r="U36" s="64">
        <f>N36+P36+O36</f>
        <v>0</v>
      </c>
    </row>
    <row r="37" spans="1:21" ht="20.25" customHeight="1" thickBot="1">
      <c r="A37" s="180"/>
      <c r="B37" s="65" t="s">
        <v>28</v>
      </c>
      <c r="C37" s="66">
        <f aca="true" t="shared" si="11" ref="C37:U37">IF(AND(C35=0,C36=0),"-",C36/C35*100)</f>
        <v>0</v>
      </c>
      <c r="D37" s="66">
        <f t="shared" si="11"/>
        <v>0</v>
      </c>
      <c r="E37" s="67">
        <f t="shared" si="11"/>
        <v>0</v>
      </c>
      <c r="F37" s="68" t="str">
        <f t="shared" si="11"/>
        <v>-</v>
      </c>
      <c r="G37" s="67">
        <f t="shared" si="11"/>
        <v>0</v>
      </c>
      <c r="H37" s="67">
        <f t="shared" si="11"/>
        <v>0</v>
      </c>
      <c r="I37" s="67">
        <f t="shared" si="11"/>
        <v>0</v>
      </c>
      <c r="J37" s="67" t="str">
        <f t="shared" si="11"/>
        <v>-</v>
      </c>
      <c r="K37" s="67">
        <f t="shared" si="11"/>
        <v>0</v>
      </c>
      <c r="L37" s="68">
        <f t="shared" si="11"/>
        <v>0</v>
      </c>
      <c r="M37" s="68">
        <f t="shared" si="11"/>
        <v>0</v>
      </c>
      <c r="N37" s="69">
        <f t="shared" si="11"/>
        <v>0</v>
      </c>
      <c r="O37" s="69">
        <f t="shared" si="11"/>
        <v>0</v>
      </c>
      <c r="P37" s="69" t="str">
        <f t="shared" si="11"/>
        <v>-</v>
      </c>
      <c r="Q37" s="67">
        <f t="shared" si="11"/>
        <v>0</v>
      </c>
      <c r="R37" s="70">
        <f t="shared" si="11"/>
        <v>0</v>
      </c>
      <c r="S37" s="67">
        <f t="shared" si="11"/>
        <v>0</v>
      </c>
      <c r="T37" s="67">
        <f t="shared" si="11"/>
        <v>0</v>
      </c>
      <c r="U37" s="71">
        <f t="shared" si="11"/>
        <v>0</v>
      </c>
    </row>
    <row r="38" spans="1:21" ht="20.25" customHeight="1">
      <c r="A38" s="178" t="s">
        <v>113</v>
      </c>
      <c r="B38" s="55" t="s">
        <v>108</v>
      </c>
      <c r="C38" s="56">
        <v>10</v>
      </c>
      <c r="D38" s="56">
        <v>3</v>
      </c>
      <c r="E38" s="56">
        <v>88</v>
      </c>
      <c r="F38" s="56">
        <v>4</v>
      </c>
      <c r="G38" s="56">
        <v>16</v>
      </c>
      <c r="H38" s="56">
        <v>4</v>
      </c>
      <c r="I38" s="56">
        <v>4</v>
      </c>
      <c r="J38" s="56">
        <v>3</v>
      </c>
      <c r="K38" s="56">
        <v>4</v>
      </c>
      <c r="L38" s="56">
        <v>15</v>
      </c>
      <c r="M38" s="56">
        <v>1</v>
      </c>
      <c r="N38" s="57">
        <f>SUM(C38:M38)</f>
        <v>152</v>
      </c>
      <c r="O38" s="57">
        <v>69</v>
      </c>
      <c r="P38" s="57">
        <v>0</v>
      </c>
      <c r="Q38" s="56">
        <v>39</v>
      </c>
      <c r="R38" s="58">
        <v>182</v>
      </c>
      <c r="S38" s="56">
        <v>89</v>
      </c>
      <c r="T38" s="56">
        <v>132</v>
      </c>
      <c r="U38" s="59">
        <f>N38+P38+O38</f>
        <v>221</v>
      </c>
    </row>
    <row r="39" spans="1:21" ht="20.25" customHeight="1">
      <c r="A39" s="179"/>
      <c r="B39" s="60" t="s">
        <v>109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3</v>
      </c>
      <c r="L39" s="61">
        <v>0</v>
      </c>
      <c r="M39" s="61">
        <v>0</v>
      </c>
      <c r="N39" s="62">
        <f>SUM(C39:M39)</f>
        <v>3</v>
      </c>
      <c r="O39" s="62">
        <v>1</v>
      </c>
      <c r="P39" s="62">
        <v>0</v>
      </c>
      <c r="Q39" s="61">
        <v>0</v>
      </c>
      <c r="R39" s="63">
        <v>4</v>
      </c>
      <c r="S39" s="61">
        <v>3</v>
      </c>
      <c r="T39" s="61">
        <v>1</v>
      </c>
      <c r="U39" s="64">
        <f>N39+P39+O39</f>
        <v>4</v>
      </c>
    </row>
    <row r="40" spans="1:21" ht="20.25" customHeight="1" thickBot="1">
      <c r="A40" s="180"/>
      <c r="B40" s="65" t="s">
        <v>28</v>
      </c>
      <c r="C40" s="66">
        <f aca="true" t="shared" si="12" ref="C40:U40">IF(AND(C38=0,C39=0),"-",C39/C38*100)</f>
        <v>0</v>
      </c>
      <c r="D40" s="66">
        <f t="shared" si="12"/>
        <v>0</v>
      </c>
      <c r="E40" s="67">
        <f t="shared" si="12"/>
        <v>0</v>
      </c>
      <c r="F40" s="68">
        <f t="shared" si="12"/>
        <v>0</v>
      </c>
      <c r="G40" s="67">
        <f t="shared" si="12"/>
        <v>0</v>
      </c>
      <c r="H40" s="67">
        <f t="shared" si="12"/>
        <v>0</v>
      </c>
      <c r="I40" s="67">
        <f t="shared" si="12"/>
        <v>0</v>
      </c>
      <c r="J40" s="67">
        <f t="shared" si="12"/>
        <v>0</v>
      </c>
      <c r="K40" s="67">
        <f t="shared" si="12"/>
        <v>75</v>
      </c>
      <c r="L40" s="68">
        <f t="shared" si="12"/>
        <v>0</v>
      </c>
      <c r="M40" s="68">
        <f t="shared" si="12"/>
        <v>0</v>
      </c>
      <c r="N40" s="69">
        <f t="shared" si="12"/>
        <v>1.9736842105263157</v>
      </c>
      <c r="O40" s="69">
        <f t="shared" si="12"/>
        <v>1.4492753623188406</v>
      </c>
      <c r="P40" s="69" t="str">
        <f t="shared" si="12"/>
        <v>-</v>
      </c>
      <c r="Q40" s="67">
        <f t="shared" si="12"/>
        <v>0</v>
      </c>
      <c r="R40" s="70">
        <f t="shared" si="12"/>
        <v>2.197802197802198</v>
      </c>
      <c r="S40" s="67">
        <f t="shared" si="12"/>
        <v>3.3707865168539324</v>
      </c>
      <c r="T40" s="67">
        <f t="shared" si="12"/>
        <v>0.7575757575757576</v>
      </c>
      <c r="U40" s="71">
        <f t="shared" si="12"/>
        <v>1.809954751131222</v>
      </c>
    </row>
    <row r="41" spans="1:21" ht="20.25" customHeight="1">
      <c r="A41" s="178" t="s">
        <v>60</v>
      </c>
      <c r="B41" s="55" t="s">
        <v>108</v>
      </c>
      <c r="C41" s="56">
        <v>34</v>
      </c>
      <c r="D41" s="56">
        <v>5</v>
      </c>
      <c r="E41" s="56">
        <v>79</v>
      </c>
      <c r="F41" s="56">
        <v>2</v>
      </c>
      <c r="G41" s="56">
        <v>6</v>
      </c>
      <c r="H41" s="56">
        <v>1</v>
      </c>
      <c r="I41" s="56">
        <v>2</v>
      </c>
      <c r="J41" s="56">
        <v>9</v>
      </c>
      <c r="K41" s="56">
        <v>11</v>
      </c>
      <c r="L41" s="56">
        <v>3</v>
      </c>
      <c r="M41" s="56">
        <v>0</v>
      </c>
      <c r="N41" s="57">
        <f>SUM(C41:M41)</f>
        <v>152</v>
      </c>
      <c r="O41" s="57">
        <v>65</v>
      </c>
      <c r="P41" s="57">
        <v>0</v>
      </c>
      <c r="Q41" s="56">
        <v>53</v>
      </c>
      <c r="R41" s="58">
        <v>164</v>
      </c>
      <c r="S41" s="56">
        <v>74</v>
      </c>
      <c r="T41" s="56">
        <v>143</v>
      </c>
      <c r="U41" s="59">
        <f>N41+P41+O41</f>
        <v>217</v>
      </c>
    </row>
    <row r="42" spans="1:21" ht="20.25" customHeight="1">
      <c r="A42" s="179"/>
      <c r="B42" s="60" t="s">
        <v>109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2</v>
      </c>
      <c r="L42" s="61">
        <v>0</v>
      </c>
      <c r="M42" s="61">
        <v>0</v>
      </c>
      <c r="N42" s="62">
        <f>SUM(C42:M42)</f>
        <v>2</v>
      </c>
      <c r="O42" s="62">
        <v>0</v>
      </c>
      <c r="P42" s="62">
        <v>0</v>
      </c>
      <c r="Q42" s="61">
        <v>0</v>
      </c>
      <c r="R42" s="63">
        <v>2</v>
      </c>
      <c r="S42" s="61">
        <v>2</v>
      </c>
      <c r="T42" s="61">
        <v>0</v>
      </c>
      <c r="U42" s="64">
        <f>N42+P42+O42</f>
        <v>2</v>
      </c>
    </row>
    <row r="43" spans="1:21" ht="20.25" customHeight="1" thickBot="1">
      <c r="A43" s="180"/>
      <c r="B43" s="65" t="s">
        <v>28</v>
      </c>
      <c r="C43" s="66">
        <f aca="true" t="shared" si="13" ref="C43:U43">IF(AND(C41=0,C42=0),"-",C42/C41*100)</f>
        <v>0</v>
      </c>
      <c r="D43" s="66">
        <f t="shared" si="13"/>
        <v>0</v>
      </c>
      <c r="E43" s="67">
        <f t="shared" si="13"/>
        <v>0</v>
      </c>
      <c r="F43" s="68">
        <f t="shared" si="13"/>
        <v>0</v>
      </c>
      <c r="G43" s="67">
        <f t="shared" si="13"/>
        <v>0</v>
      </c>
      <c r="H43" s="67">
        <f t="shared" si="13"/>
        <v>0</v>
      </c>
      <c r="I43" s="67">
        <f t="shared" si="13"/>
        <v>0</v>
      </c>
      <c r="J43" s="67">
        <f t="shared" si="13"/>
        <v>0</v>
      </c>
      <c r="K43" s="67">
        <f t="shared" si="13"/>
        <v>18.181818181818183</v>
      </c>
      <c r="L43" s="68">
        <f t="shared" si="13"/>
        <v>0</v>
      </c>
      <c r="M43" s="68" t="str">
        <f t="shared" si="13"/>
        <v>-</v>
      </c>
      <c r="N43" s="69">
        <f t="shared" si="13"/>
        <v>1.3157894736842104</v>
      </c>
      <c r="O43" s="69">
        <f t="shared" si="13"/>
        <v>0</v>
      </c>
      <c r="P43" s="69" t="str">
        <f t="shared" si="13"/>
        <v>-</v>
      </c>
      <c r="Q43" s="67">
        <f t="shared" si="13"/>
        <v>0</v>
      </c>
      <c r="R43" s="70">
        <f t="shared" si="13"/>
        <v>1.2195121951219512</v>
      </c>
      <c r="S43" s="67">
        <f t="shared" si="13"/>
        <v>2.7027027027027026</v>
      </c>
      <c r="T43" s="67">
        <f t="shared" si="13"/>
        <v>0</v>
      </c>
      <c r="U43" s="71">
        <f t="shared" si="13"/>
        <v>0.9216589861751152</v>
      </c>
    </row>
    <row r="44" spans="1:21" ht="20.25" customHeight="1">
      <c r="A44" s="178" t="s">
        <v>114</v>
      </c>
      <c r="B44" s="55" t="s">
        <v>108</v>
      </c>
      <c r="C44" s="56">
        <v>21</v>
      </c>
      <c r="D44" s="56">
        <v>1</v>
      </c>
      <c r="E44" s="56">
        <v>76</v>
      </c>
      <c r="F44" s="56">
        <v>2</v>
      </c>
      <c r="G44" s="56">
        <v>12</v>
      </c>
      <c r="H44" s="56">
        <v>1</v>
      </c>
      <c r="I44" s="56">
        <v>13</v>
      </c>
      <c r="J44" s="56">
        <v>4</v>
      </c>
      <c r="K44" s="56">
        <v>2</v>
      </c>
      <c r="L44" s="56">
        <v>3</v>
      </c>
      <c r="M44" s="56">
        <v>2</v>
      </c>
      <c r="N44" s="57">
        <f>SUM(C44:M44)</f>
        <v>137</v>
      </c>
      <c r="O44" s="57">
        <v>29</v>
      </c>
      <c r="P44" s="57">
        <v>0</v>
      </c>
      <c r="Q44" s="56">
        <v>67</v>
      </c>
      <c r="R44" s="58">
        <v>99</v>
      </c>
      <c r="S44" s="56">
        <v>79</v>
      </c>
      <c r="T44" s="56">
        <v>87</v>
      </c>
      <c r="U44" s="59">
        <f>N44+P44+O44</f>
        <v>166</v>
      </c>
    </row>
    <row r="45" spans="1:21" ht="20.25" customHeight="1">
      <c r="A45" s="179"/>
      <c r="B45" s="60" t="s">
        <v>109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2">
        <f>SUM(C45:M45)</f>
        <v>0</v>
      </c>
      <c r="O45" s="62">
        <v>0</v>
      </c>
      <c r="P45" s="62">
        <v>0</v>
      </c>
      <c r="Q45" s="61">
        <v>0</v>
      </c>
      <c r="R45" s="63">
        <v>0</v>
      </c>
      <c r="S45" s="61">
        <v>0</v>
      </c>
      <c r="T45" s="61">
        <v>0</v>
      </c>
      <c r="U45" s="64">
        <f>N45+P45+O45</f>
        <v>0</v>
      </c>
    </row>
    <row r="46" spans="1:21" ht="20.25" customHeight="1" thickBot="1">
      <c r="A46" s="180"/>
      <c r="B46" s="65" t="s">
        <v>28</v>
      </c>
      <c r="C46" s="66">
        <f aca="true" t="shared" si="14" ref="C46:U46">IF(AND(C44=0,C45=0),"-",C45/C44*100)</f>
        <v>0</v>
      </c>
      <c r="D46" s="66">
        <f t="shared" si="14"/>
        <v>0</v>
      </c>
      <c r="E46" s="67">
        <f t="shared" si="14"/>
        <v>0</v>
      </c>
      <c r="F46" s="68">
        <f t="shared" si="14"/>
        <v>0</v>
      </c>
      <c r="G46" s="67">
        <f t="shared" si="14"/>
        <v>0</v>
      </c>
      <c r="H46" s="67">
        <f t="shared" si="14"/>
        <v>0</v>
      </c>
      <c r="I46" s="67">
        <f t="shared" si="14"/>
        <v>0</v>
      </c>
      <c r="J46" s="67">
        <f t="shared" si="14"/>
        <v>0</v>
      </c>
      <c r="K46" s="67">
        <f t="shared" si="14"/>
        <v>0</v>
      </c>
      <c r="L46" s="68">
        <f t="shared" si="14"/>
        <v>0</v>
      </c>
      <c r="M46" s="68">
        <f t="shared" si="14"/>
        <v>0</v>
      </c>
      <c r="N46" s="69">
        <f t="shared" si="14"/>
        <v>0</v>
      </c>
      <c r="O46" s="69">
        <f t="shared" si="14"/>
        <v>0</v>
      </c>
      <c r="P46" s="69" t="str">
        <f t="shared" si="14"/>
        <v>-</v>
      </c>
      <c r="Q46" s="67">
        <f t="shared" si="14"/>
        <v>0</v>
      </c>
      <c r="R46" s="70">
        <f t="shared" si="14"/>
        <v>0</v>
      </c>
      <c r="S46" s="67">
        <f t="shared" si="14"/>
        <v>0</v>
      </c>
      <c r="T46" s="67">
        <f t="shared" si="14"/>
        <v>0</v>
      </c>
      <c r="U46" s="71">
        <f t="shared" si="14"/>
        <v>0</v>
      </c>
    </row>
    <row r="47" spans="2:16" ht="20.2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20.25" customHeight="1">
      <c r="A48" s="82" t="s">
        <v>333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20.25" customHeight="1">
      <c r="A49" s="83" t="s">
        <v>183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20.25" customHeight="1">
      <c r="A50" s="72" t="s">
        <v>115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20.25" customHeight="1">
      <c r="A51" s="72" t="s">
        <v>116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20.25" customHeight="1">
      <c r="A52" s="72" t="s">
        <v>117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20.25" customHeight="1">
      <c r="A53" s="72" t="s">
        <v>118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20.25" customHeight="1">
      <c r="A54" s="72" t="s">
        <v>119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20.25" customHeight="1">
      <c r="A55" s="72" t="s">
        <v>120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20.25" customHeight="1">
      <c r="A56" s="72" t="s">
        <v>121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20.25" customHeight="1">
      <c r="A57" s="72" t="s">
        <v>122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20.25" customHeight="1">
      <c r="A58" s="72" t="s">
        <v>123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20.25" customHeight="1">
      <c r="A59" s="72" t="s">
        <v>124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20.25" customHeight="1">
      <c r="A60" s="73" t="s">
        <v>125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ht="20.25" customHeight="1">
      <c r="A61" s="74"/>
    </row>
    <row r="62" ht="20.25" customHeight="1">
      <c r="A62" s="74"/>
    </row>
    <row r="63" spans="1:2" ht="20.25" customHeight="1">
      <c r="A63" s="75"/>
      <c r="B63" s="75"/>
    </row>
  </sheetData>
  <sheetProtection/>
  <mergeCells count="29">
    <mergeCell ref="A44:A46"/>
    <mergeCell ref="S3:T4"/>
    <mergeCell ref="T5:T7"/>
    <mergeCell ref="A17:A19"/>
    <mergeCell ref="A20:A22"/>
    <mergeCell ref="S5:S7"/>
    <mergeCell ref="Q3:R5"/>
    <mergeCell ref="C5:N5"/>
    <mergeCell ref="A3:A7"/>
    <mergeCell ref="B3:B7"/>
    <mergeCell ref="A29:A31"/>
    <mergeCell ref="A32:A34"/>
    <mergeCell ref="A41:A43"/>
    <mergeCell ref="A11:A13"/>
    <mergeCell ref="A14:A16"/>
    <mergeCell ref="A35:A37"/>
    <mergeCell ref="A38:A40"/>
    <mergeCell ref="A23:A25"/>
    <mergeCell ref="A26:A28"/>
    <mergeCell ref="A1:Q1"/>
    <mergeCell ref="A2:Q2"/>
    <mergeCell ref="A8:A10"/>
    <mergeCell ref="U3:U7"/>
    <mergeCell ref="R1:U1"/>
    <mergeCell ref="C3:O3"/>
    <mergeCell ref="P3:P7"/>
    <mergeCell ref="C4:N4"/>
    <mergeCell ref="O4:O7"/>
    <mergeCell ref="R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pane xSplit="2" ySplit="10" topLeftCell="C11" activePane="bottomRight" state="frozen"/>
      <selection pane="topLeft" activeCell="G119" sqref="G119"/>
      <selection pane="topRight" activeCell="G119" sqref="G119"/>
      <selection pane="bottomLeft" activeCell="G119" sqref="G119"/>
      <selection pane="bottomRight" activeCell="I48" sqref="I48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4" width="5.75390625" style="0" customWidth="1"/>
    <col min="15" max="15" width="6.875" style="0" customWidth="1"/>
    <col min="16" max="16" width="6.25390625" style="0" customWidth="1"/>
    <col min="17" max="17" width="7.50390625" style="0" customWidth="1"/>
    <col min="18" max="18" width="5.625" style="0" customWidth="1"/>
    <col min="19" max="19" width="6.00390625" style="0" customWidth="1"/>
    <col min="20" max="20" width="5.125" style="0" customWidth="1"/>
    <col min="21" max="21" width="5.75390625" style="0" customWidth="1"/>
    <col min="22" max="22" width="4.875" style="0" customWidth="1"/>
    <col min="23" max="23" width="14.625" style="0" customWidth="1"/>
  </cols>
  <sheetData>
    <row r="1" spans="1:22" ht="20.25" customHeight="1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28" t="s">
        <v>36</v>
      </c>
      <c r="T1" s="128"/>
      <c r="U1" s="128"/>
      <c r="V1" s="128"/>
    </row>
    <row r="2" spans="1:22" ht="20.25" customHeight="1" thickBot="1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28" t="s">
        <v>38</v>
      </c>
      <c r="T2" s="128"/>
      <c r="U2" s="128"/>
      <c r="V2" s="128"/>
    </row>
    <row r="3" spans="1:22" ht="20.25" customHeight="1">
      <c r="A3" s="136" t="s">
        <v>39</v>
      </c>
      <c r="B3" s="130" t="s">
        <v>66</v>
      </c>
      <c r="C3" s="142" t="s">
        <v>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  <c r="Q3" s="145" t="s">
        <v>41</v>
      </c>
      <c r="R3" s="168" t="s">
        <v>2</v>
      </c>
      <c r="S3" s="169"/>
      <c r="T3" s="174" t="s">
        <v>3</v>
      </c>
      <c r="U3" s="169"/>
      <c r="V3" s="148" t="s">
        <v>42</v>
      </c>
    </row>
    <row r="4" spans="1:22" ht="20.25" customHeight="1">
      <c r="A4" s="137"/>
      <c r="B4" s="131"/>
      <c r="C4" s="161" t="s">
        <v>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64" t="s">
        <v>43</v>
      </c>
      <c r="Q4" s="146"/>
      <c r="R4" s="170"/>
      <c r="S4" s="171"/>
      <c r="T4" s="172"/>
      <c r="U4" s="173"/>
      <c r="V4" s="149"/>
    </row>
    <row r="5" spans="1:22" ht="20.25" customHeight="1">
      <c r="A5" s="137"/>
      <c r="B5" s="131"/>
      <c r="C5" s="165" t="s">
        <v>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146"/>
      <c r="Q5" s="146"/>
      <c r="R5" s="172"/>
      <c r="S5" s="173"/>
      <c r="T5" s="133" t="s">
        <v>75</v>
      </c>
      <c r="U5" s="133" t="s">
        <v>6</v>
      </c>
      <c r="V5" s="149"/>
    </row>
    <row r="6" spans="1:22" ht="20.25" customHeight="1">
      <c r="A6" s="137"/>
      <c r="B6" s="131"/>
      <c r="C6" s="1" t="s">
        <v>0</v>
      </c>
      <c r="D6" s="1" t="s">
        <v>44</v>
      </c>
      <c r="E6" s="1" t="s">
        <v>45</v>
      </c>
      <c r="F6" s="1" t="s">
        <v>46</v>
      </c>
      <c r="G6" s="1" t="s">
        <v>7</v>
      </c>
      <c r="H6" s="1" t="s">
        <v>8</v>
      </c>
      <c r="I6" s="2" t="s">
        <v>9</v>
      </c>
      <c r="J6" s="1" t="s">
        <v>10</v>
      </c>
      <c r="K6" s="1" t="s">
        <v>11</v>
      </c>
      <c r="L6" s="2" t="s">
        <v>12</v>
      </c>
      <c r="M6" s="2" t="s">
        <v>47</v>
      </c>
      <c r="N6" s="2" t="s">
        <v>307</v>
      </c>
      <c r="O6" s="3" t="s">
        <v>13</v>
      </c>
      <c r="P6" s="146"/>
      <c r="Q6" s="146"/>
      <c r="R6" s="4" t="s">
        <v>14</v>
      </c>
      <c r="S6" s="4" t="s">
        <v>15</v>
      </c>
      <c r="T6" s="134"/>
      <c r="U6" s="134"/>
      <c r="V6" s="149"/>
    </row>
    <row r="7" spans="1:22" ht="20.25" customHeight="1" thickBot="1">
      <c r="A7" s="138"/>
      <c r="B7" s="132"/>
      <c r="C7" s="51" t="s">
        <v>16</v>
      </c>
      <c r="D7" s="51" t="s">
        <v>48</v>
      </c>
      <c r="E7" s="51" t="s">
        <v>17</v>
      </c>
      <c r="F7" s="51" t="s">
        <v>18</v>
      </c>
      <c r="G7" s="51" t="s">
        <v>19</v>
      </c>
      <c r="H7" s="51" t="s">
        <v>20</v>
      </c>
      <c r="I7" s="51" t="s">
        <v>21</v>
      </c>
      <c r="J7" s="51" t="s">
        <v>22</v>
      </c>
      <c r="K7" s="51" t="s">
        <v>23</v>
      </c>
      <c r="L7" s="52" t="s">
        <v>24</v>
      </c>
      <c r="M7" s="52" t="s">
        <v>49</v>
      </c>
      <c r="N7" s="52" t="s">
        <v>308</v>
      </c>
      <c r="O7" s="53" t="s">
        <v>50</v>
      </c>
      <c r="P7" s="147"/>
      <c r="Q7" s="147"/>
      <c r="R7" s="54" t="s">
        <v>25</v>
      </c>
      <c r="S7" s="54" t="s">
        <v>51</v>
      </c>
      <c r="T7" s="135"/>
      <c r="U7" s="135"/>
      <c r="V7" s="150"/>
    </row>
    <row r="8" spans="1:24" ht="20.25" customHeight="1">
      <c r="A8" s="151" t="s">
        <v>196</v>
      </c>
      <c r="B8" s="5" t="s">
        <v>26</v>
      </c>
      <c r="C8" s="6">
        <f aca="true" t="shared" si="0" ref="C8:V9">C11+C14+C17+C20+C23+C26+C29+C32+C35+C38+C41</f>
        <v>133</v>
      </c>
      <c r="D8" s="6">
        <f t="shared" si="0"/>
        <v>32</v>
      </c>
      <c r="E8" s="6">
        <f t="shared" si="0"/>
        <v>503</v>
      </c>
      <c r="F8" s="6">
        <f t="shared" si="0"/>
        <v>16</v>
      </c>
      <c r="G8" s="6">
        <f t="shared" si="0"/>
        <v>129</v>
      </c>
      <c r="H8" s="6">
        <f t="shared" si="0"/>
        <v>54</v>
      </c>
      <c r="I8" s="6">
        <f t="shared" si="0"/>
        <v>69</v>
      </c>
      <c r="J8" s="6">
        <f t="shared" si="0"/>
        <v>40</v>
      </c>
      <c r="K8" s="6">
        <f t="shared" si="0"/>
        <v>7</v>
      </c>
      <c r="L8" s="6">
        <f t="shared" si="0"/>
        <v>93</v>
      </c>
      <c r="M8" s="6">
        <f t="shared" si="0"/>
        <v>10</v>
      </c>
      <c r="N8" s="6">
        <f t="shared" si="0"/>
        <v>0</v>
      </c>
      <c r="O8" s="6">
        <f t="shared" si="0"/>
        <v>1086</v>
      </c>
      <c r="P8" s="6">
        <f t="shared" si="0"/>
        <v>295</v>
      </c>
      <c r="Q8" s="6">
        <f t="shared" si="0"/>
        <v>1</v>
      </c>
      <c r="R8" s="6">
        <f t="shared" si="0"/>
        <v>426</v>
      </c>
      <c r="S8" s="6">
        <f t="shared" si="0"/>
        <v>956</v>
      </c>
      <c r="T8" s="6">
        <f t="shared" si="0"/>
        <v>601</v>
      </c>
      <c r="U8" s="6">
        <f t="shared" si="0"/>
        <v>781</v>
      </c>
      <c r="V8" s="7">
        <f t="shared" si="0"/>
        <v>1382</v>
      </c>
      <c r="W8">
        <f>IF(AND(NOT((O8+P8+Q8)=V8),NOT((R8+S8)=V8)),"產地及抽樣地點有錯",IF((NOT((O8+P8+Q8)=V8)),"產地資料有錯",(IF(NOT((R8+S8)=V8),"抽樣地點有錯",""))))</f>
      </c>
      <c r="X8">
        <f>IF(NOT(T8+U8=V8),"產品別有誤","")</f>
      </c>
    </row>
    <row r="9" spans="1:24" ht="20.25" customHeight="1">
      <c r="A9" s="152"/>
      <c r="B9" s="8" t="s">
        <v>27</v>
      </c>
      <c r="C9" s="9">
        <f t="shared" si="0"/>
        <v>1</v>
      </c>
      <c r="D9" s="9">
        <f t="shared" si="0"/>
        <v>2</v>
      </c>
      <c r="E9" s="9">
        <f t="shared" si="0"/>
        <v>2</v>
      </c>
      <c r="F9" s="9">
        <f t="shared" si="0"/>
        <v>1</v>
      </c>
      <c r="G9" s="9">
        <f t="shared" si="0"/>
        <v>2</v>
      </c>
      <c r="H9" s="9">
        <f t="shared" si="0"/>
        <v>0</v>
      </c>
      <c r="I9" s="9">
        <f t="shared" si="0"/>
        <v>1</v>
      </c>
      <c r="J9" s="9">
        <f t="shared" si="0"/>
        <v>0</v>
      </c>
      <c r="K9" s="9">
        <f t="shared" si="0"/>
        <v>0</v>
      </c>
      <c r="L9" s="9">
        <f t="shared" si="0"/>
        <v>2</v>
      </c>
      <c r="M9" s="9">
        <f t="shared" si="0"/>
        <v>0</v>
      </c>
      <c r="N9" s="9">
        <f t="shared" si="0"/>
        <v>0</v>
      </c>
      <c r="O9" s="9">
        <f t="shared" si="0"/>
        <v>11</v>
      </c>
      <c r="P9" s="9">
        <f t="shared" si="0"/>
        <v>1</v>
      </c>
      <c r="Q9" s="9">
        <f t="shared" si="0"/>
        <v>0</v>
      </c>
      <c r="R9" s="9">
        <f t="shared" si="0"/>
        <v>3</v>
      </c>
      <c r="S9" s="9">
        <f t="shared" si="0"/>
        <v>9</v>
      </c>
      <c r="T9" s="9">
        <f t="shared" si="0"/>
        <v>8</v>
      </c>
      <c r="U9" s="9">
        <f t="shared" si="0"/>
        <v>4</v>
      </c>
      <c r="V9" s="10">
        <f t="shared" si="0"/>
        <v>12</v>
      </c>
      <c r="W9">
        <f>IF(AND(NOT((O9+P9+Q9)=V9),NOT((R9+S9)=V9)),"產地及抽樣地點有錯",IF((NOT((O9+P9+Q9)=V9)),"產地資料有錯",(IF(NOT((R9+S9)=V9),"抽樣地點有錯",""))))</f>
      </c>
      <c r="X9">
        <f>IF(NOT(T9+U9=V9),"產品別有誤","")</f>
      </c>
    </row>
    <row r="10" spans="1:22" ht="20.25" customHeight="1" thickBot="1">
      <c r="A10" s="153"/>
      <c r="B10" s="11" t="s">
        <v>28</v>
      </c>
      <c r="C10" s="12">
        <f aca="true" t="shared" si="1" ref="C10:V10">IF(AND(C8=0,C9=0),"-",C9/C8*100)</f>
        <v>0.7518796992481203</v>
      </c>
      <c r="D10" s="12">
        <f t="shared" si="1"/>
        <v>6.25</v>
      </c>
      <c r="E10" s="12">
        <f t="shared" si="1"/>
        <v>0.3976143141153081</v>
      </c>
      <c r="F10" s="12">
        <f t="shared" si="1"/>
        <v>6.25</v>
      </c>
      <c r="G10" s="12">
        <f t="shared" si="1"/>
        <v>1.550387596899225</v>
      </c>
      <c r="H10" s="12">
        <f t="shared" si="1"/>
        <v>0</v>
      </c>
      <c r="I10" s="12">
        <f t="shared" si="1"/>
        <v>1.4492753623188406</v>
      </c>
      <c r="J10" s="12">
        <f t="shared" si="1"/>
        <v>0</v>
      </c>
      <c r="K10" s="12">
        <f t="shared" si="1"/>
        <v>0</v>
      </c>
      <c r="L10" s="12">
        <f t="shared" si="1"/>
        <v>2.1505376344086025</v>
      </c>
      <c r="M10" s="12">
        <f t="shared" si="1"/>
        <v>0</v>
      </c>
      <c r="N10" s="12" t="str">
        <f t="shared" si="1"/>
        <v>-</v>
      </c>
      <c r="O10" s="12">
        <f t="shared" si="1"/>
        <v>1.0128913443830572</v>
      </c>
      <c r="P10" s="12">
        <f t="shared" si="1"/>
        <v>0.3389830508474576</v>
      </c>
      <c r="Q10" s="12">
        <f t="shared" si="1"/>
        <v>0</v>
      </c>
      <c r="R10" s="12">
        <f t="shared" si="1"/>
        <v>0.7042253521126761</v>
      </c>
      <c r="S10" s="12">
        <f t="shared" si="1"/>
        <v>0.9414225941422595</v>
      </c>
      <c r="T10" s="12">
        <f t="shared" si="1"/>
        <v>1.3311148086522462</v>
      </c>
      <c r="U10" s="12">
        <f t="shared" si="1"/>
        <v>0.5121638924455826</v>
      </c>
      <c r="V10" s="13">
        <f t="shared" si="1"/>
        <v>0.8683068017366137</v>
      </c>
    </row>
    <row r="11" spans="1:22" ht="20.25" customHeight="1">
      <c r="A11" s="178" t="s">
        <v>309</v>
      </c>
      <c r="B11" s="55" t="s">
        <v>26</v>
      </c>
      <c r="C11" s="56">
        <v>3</v>
      </c>
      <c r="D11" s="56">
        <v>0</v>
      </c>
      <c r="E11" s="56">
        <v>7</v>
      </c>
      <c r="F11" s="56">
        <v>0</v>
      </c>
      <c r="G11" s="56">
        <v>2</v>
      </c>
      <c r="H11" s="56">
        <v>13</v>
      </c>
      <c r="I11" s="56">
        <v>5</v>
      </c>
      <c r="J11" s="56">
        <v>0</v>
      </c>
      <c r="K11" s="56">
        <v>0</v>
      </c>
      <c r="L11" s="56">
        <v>3</v>
      </c>
      <c r="M11" s="56">
        <v>0</v>
      </c>
      <c r="N11" s="56">
        <v>0</v>
      </c>
      <c r="O11" s="57">
        <f>SUM(C11:N11)</f>
        <v>33</v>
      </c>
      <c r="P11" s="57">
        <v>1</v>
      </c>
      <c r="Q11" s="57">
        <v>0</v>
      </c>
      <c r="R11" s="56">
        <v>20</v>
      </c>
      <c r="S11" s="58">
        <v>14</v>
      </c>
      <c r="T11" s="56">
        <v>27</v>
      </c>
      <c r="U11" s="56">
        <v>7</v>
      </c>
      <c r="V11" s="59">
        <f>O11+Q11+P11</f>
        <v>34</v>
      </c>
    </row>
    <row r="12" spans="1:24" ht="20.25" customHeight="1">
      <c r="A12" s="179"/>
      <c r="B12" s="60" t="s">
        <v>27</v>
      </c>
      <c r="C12" s="61">
        <v>0</v>
      </c>
      <c r="D12" s="61">
        <v>0</v>
      </c>
      <c r="E12" s="61">
        <v>0</v>
      </c>
      <c r="F12" s="61">
        <v>0</v>
      </c>
      <c r="G12" s="61">
        <v>1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2">
        <v>1</v>
      </c>
      <c r="P12" s="62">
        <v>0</v>
      </c>
      <c r="Q12" s="62">
        <v>0</v>
      </c>
      <c r="R12" s="61">
        <v>0</v>
      </c>
      <c r="S12" s="63">
        <v>1</v>
      </c>
      <c r="T12" s="61">
        <v>1</v>
      </c>
      <c r="U12" s="61">
        <v>0</v>
      </c>
      <c r="V12" s="64">
        <v>1</v>
      </c>
      <c r="W12">
        <f>IF(AND(NOT((O12+P12+Q12)=V12),NOT((R12+S12)=V12)),"產地及抽樣地點有錯",IF((NOT((O12+P12+Q12)=V12)),"產地資料有錯",(IF(NOT((R12+S12)=V12),"抽樣地點有錯",""))))</f>
      </c>
      <c r="X12">
        <f>IF(NOT(T12+U12=V12),"產品別有誤","")</f>
      </c>
    </row>
    <row r="13" spans="1:22" ht="20.25" customHeight="1" thickBot="1">
      <c r="A13" s="180"/>
      <c r="B13" s="65" t="s">
        <v>28</v>
      </c>
      <c r="C13" s="66">
        <f aca="true" t="shared" si="2" ref="C13:V13">IF(AND(C11=0,C12=0),"-",C12/C11*100)</f>
        <v>0</v>
      </c>
      <c r="D13" s="66" t="str">
        <f t="shared" si="2"/>
        <v>-</v>
      </c>
      <c r="E13" s="67">
        <f t="shared" si="2"/>
        <v>0</v>
      </c>
      <c r="F13" s="68" t="str">
        <f t="shared" si="2"/>
        <v>-</v>
      </c>
      <c r="G13" s="67">
        <f t="shared" si="2"/>
        <v>50</v>
      </c>
      <c r="H13" s="67">
        <f t="shared" si="2"/>
        <v>0</v>
      </c>
      <c r="I13" s="67">
        <f t="shared" si="2"/>
        <v>0</v>
      </c>
      <c r="J13" s="67" t="str">
        <f t="shared" si="2"/>
        <v>-</v>
      </c>
      <c r="K13" s="67" t="str">
        <f t="shared" si="2"/>
        <v>-</v>
      </c>
      <c r="L13" s="68">
        <f t="shared" si="2"/>
        <v>0</v>
      </c>
      <c r="M13" s="67" t="str">
        <f t="shared" si="2"/>
        <v>-</v>
      </c>
      <c r="N13" s="67" t="str">
        <f t="shared" si="2"/>
        <v>-</v>
      </c>
      <c r="O13" s="116">
        <f t="shared" si="2"/>
        <v>3.0303030303030303</v>
      </c>
      <c r="P13" s="69">
        <f t="shared" si="2"/>
        <v>0</v>
      </c>
      <c r="Q13" s="69" t="str">
        <f t="shared" si="2"/>
        <v>-</v>
      </c>
      <c r="R13" s="67">
        <f t="shared" si="2"/>
        <v>0</v>
      </c>
      <c r="S13" s="70">
        <f t="shared" si="2"/>
        <v>7.142857142857142</v>
      </c>
      <c r="T13" s="67">
        <f t="shared" si="2"/>
        <v>3.7037037037037033</v>
      </c>
      <c r="U13" s="67">
        <f t="shared" si="2"/>
        <v>0</v>
      </c>
      <c r="V13" s="71">
        <f t="shared" si="2"/>
        <v>2.941176470588235</v>
      </c>
    </row>
    <row r="14" spans="1:24" ht="20.25" customHeight="1">
      <c r="A14" s="178" t="s">
        <v>310</v>
      </c>
      <c r="B14" s="55" t="s">
        <v>26</v>
      </c>
      <c r="C14" s="56">
        <v>9</v>
      </c>
      <c r="D14" s="56">
        <v>1</v>
      </c>
      <c r="E14" s="56">
        <v>67</v>
      </c>
      <c r="F14" s="56">
        <v>0</v>
      </c>
      <c r="G14" s="56">
        <v>9</v>
      </c>
      <c r="H14" s="56">
        <v>7</v>
      </c>
      <c r="I14" s="56">
        <v>7</v>
      </c>
      <c r="J14" s="56">
        <v>0</v>
      </c>
      <c r="K14" s="56">
        <v>5</v>
      </c>
      <c r="L14" s="56">
        <v>4</v>
      </c>
      <c r="M14" s="56">
        <v>0</v>
      </c>
      <c r="N14" s="117">
        <v>0</v>
      </c>
      <c r="O14" s="62">
        <f>SUM(C14:N14)</f>
        <v>109</v>
      </c>
      <c r="P14" s="57">
        <v>25</v>
      </c>
      <c r="Q14" s="57">
        <v>0</v>
      </c>
      <c r="R14" s="56">
        <v>12</v>
      </c>
      <c r="S14" s="58">
        <v>122</v>
      </c>
      <c r="T14" s="56">
        <v>22</v>
      </c>
      <c r="U14" s="56">
        <v>112</v>
      </c>
      <c r="V14" s="59">
        <v>134</v>
      </c>
      <c r="W14">
        <f>IF(AND(NOT((O14+P14+Q14)=V14),NOT((R14+S14)=V14)),"產地及抽樣地點有錯",IF((NOT((O14+P14+Q14)=V14)),"產地資料有錯",(IF(NOT((R14+S14)=V14),"抽樣地點有錯",""))))</f>
      </c>
      <c r="X14">
        <f>IF(NOT(T14+U14=V14),"產品別有誤","")</f>
      </c>
    </row>
    <row r="15" spans="1:24" ht="20.25" customHeight="1">
      <c r="A15" s="179"/>
      <c r="B15" s="60" t="s">
        <v>27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2">
        <f>SUM(C15:N15)</f>
        <v>0</v>
      </c>
      <c r="P15" s="62">
        <v>0</v>
      </c>
      <c r="Q15" s="62">
        <v>0</v>
      </c>
      <c r="R15" s="61">
        <v>0</v>
      </c>
      <c r="S15" s="63">
        <v>0</v>
      </c>
      <c r="T15" s="61">
        <v>0</v>
      </c>
      <c r="U15" s="61">
        <v>0</v>
      </c>
      <c r="V15" s="64">
        <v>0</v>
      </c>
      <c r="W15">
        <f>IF(AND(NOT((O15+P15+Q15)=V15),NOT((R15+S15)=V15)),"產地及抽樣地點有錯",IF((NOT((O15+P15+Q15)=V15)),"產地資料有錯",(IF(NOT((R15+S15)=V15),"抽樣地點有錯",""))))</f>
      </c>
      <c r="X15">
        <f>IF(NOT(T15+U15=V15),"產品別有誤","")</f>
      </c>
    </row>
    <row r="16" spans="1:22" ht="20.25" customHeight="1" thickBot="1">
      <c r="A16" s="180"/>
      <c r="B16" s="65" t="s">
        <v>28</v>
      </c>
      <c r="C16" s="66">
        <f aca="true" t="shared" si="3" ref="C16:V16">IF(AND(C14=0,C15=0),"-",C15/C14*100)</f>
        <v>0</v>
      </c>
      <c r="D16" s="66">
        <f t="shared" si="3"/>
        <v>0</v>
      </c>
      <c r="E16" s="67">
        <f t="shared" si="3"/>
        <v>0</v>
      </c>
      <c r="F16" s="68" t="str">
        <f t="shared" si="3"/>
        <v>-</v>
      </c>
      <c r="G16" s="67">
        <f t="shared" si="3"/>
        <v>0</v>
      </c>
      <c r="H16" s="67">
        <f t="shared" si="3"/>
        <v>0</v>
      </c>
      <c r="I16" s="67">
        <f t="shared" si="3"/>
        <v>0</v>
      </c>
      <c r="J16" s="67" t="str">
        <f t="shared" si="3"/>
        <v>-</v>
      </c>
      <c r="K16" s="67">
        <f t="shared" si="3"/>
        <v>0</v>
      </c>
      <c r="L16" s="68">
        <f t="shared" si="3"/>
        <v>0</v>
      </c>
      <c r="M16" s="67" t="str">
        <f t="shared" si="3"/>
        <v>-</v>
      </c>
      <c r="N16" s="67" t="str">
        <f t="shared" si="3"/>
        <v>-</v>
      </c>
      <c r="O16" s="69">
        <f t="shared" si="3"/>
        <v>0</v>
      </c>
      <c r="P16" s="69">
        <f t="shared" si="3"/>
        <v>0</v>
      </c>
      <c r="Q16" s="69" t="str">
        <f t="shared" si="3"/>
        <v>-</v>
      </c>
      <c r="R16" s="67">
        <f t="shared" si="3"/>
        <v>0</v>
      </c>
      <c r="S16" s="70">
        <f t="shared" si="3"/>
        <v>0</v>
      </c>
      <c r="T16" s="67">
        <f t="shared" si="3"/>
        <v>0</v>
      </c>
      <c r="U16" s="67">
        <f t="shared" si="3"/>
        <v>0</v>
      </c>
      <c r="V16" s="71">
        <f t="shared" si="3"/>
        <v>0</v>
      </c>
    </row>
    <row r="17" spans="1:24" ht="20.25" customHeight="1">
      <c r="A17" s="178" t="s">
        <v>311</v>
      </c>
      <c r="B17" s="55" t="s">
        <v>26</v>
      </c>
      <c r="C17" s="56">
        <v>12</v>
      </c>
      <c r="D17" s="56">
        <v>3</v>
      </c>
      <c r="E17" s="56">
        <v>66</v>
      </c>
      <c r="F17" s="56">
        <v>0</v>
      </c>
      <c r="G17" s="56">
        <v>21</v>
      </c>
      <c r="H17" s="56">
        <v>0</v>
      </c>
      <c r="I17" s="56">
        <v>4</v>
      </c>
      <c r="J17" s="56">
        <v>0</v>
      </c>
      <c r="K17" s="56">
        <v>0</v>
      </c>
      <c r="L17" s="56">
        <v>16</v>
      </c>
      <c r="M17" s="56">
        <v>0</v>
      </c>
      <c r="N17" s="117">
        <v>0</v>
      </c>
      <c r="O17" s="62">
        <f>SUM(C17:N17)</f>
        <v>122</v>
      </c>
      <c r="P17" s="57">
        <v>84</v>
      </c>
      <c r="Q17" s="57">
        <v>0</v>
      </c>
      <c r="R17" s="56">
        <v>23</v>
      </c>
      <c r="S17" s="58">
        <v>183</v>
      </c>
      <c r="T17" s="56">
        <v>31</v>
      </c>
      <c r="U17" s="56">
        <v>175</v>
      </c>
      <c r="V17" s="59">
        <v>206</v>
      </c>
      <c r="W17">
        <f>IF(AND(NOT((O17+P17+Q17)=V17),NOT((R17+S17)=V17)),"產地及抽樣地點有錯",IF((NOT((O17+P17+Q17)=V17)),"產地資料有錯",(IF(NOT((R17+S17)=V17),"抽樣地點有錯",""))))</f>
      </c>
      <c r="X17">
        <f>IF(NOT(T17+U17=V17),"產品別有誤","")</f>
      </c>
    </row>
    <row r="18" spans="1:24" ht="20.25" customHeight="1">
      <c r="A18" s="179"/>
      <c r="B18" s="60" t="s">
        <v>27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1</v>
      </c>
      <c r="M18" s="61">
        <v>0</v>
      </c>
      <c r="N18" s="61">
        <v>0</v>
      </c>
      <c r="O18" s="62">
        <f>SUM(C18:N18)</f>
        <v>1</v>
      </c>
      <c r="P18" s="62">
        <v>0</v>
      </c>
      <c r="Q18" s="62">
        <v>0</v>
      </c>
      <c r="R18" s="61">
        <v>1</v>
      </c>
      <c r="S18" s="63">
        <v>0</v>
      </c>
      <c r="T18" s="61">
        <v>1</v>
      </c>
      <c r="U18" s="61">
        <v>0</v>
      </c>
      <c r="V18" s="64">
        <v>1</v>
      </c>
      <c r="W18">
        <f>IF(AND(NOT((O18+P18+Q18)=V18),NOT((R18+S18)=V18)),"產地及抽樣地點有錯",IF((NOT((O18+P18+Q18)=V18)),"產地資料有錯",(IF(NOT((R18+S18)=V18),"抽樣地點有錯",""))))</f>
      </c>
      <c r="X18">
        <f>IF(NOT(T18+U18=V18),"產品別有誤","")</f>
      </c>
    </row>
    <row r="19" spans="1:22" ht="20.25" customHeight="1" thickBot="1">
      <c r="A19" s="180"/>
      <c r="B19" s="65" t="s">
        <v>28</v>
      </c>
      <c r="C19" s="67">
        <f aca="true" t="shared" si="4" ref="C19:V19">IF(AND(C17=0,C18=0),"-",C18/C17*100)</f>
        <v>0</v>
      </c>
      <c r="D19" s="67">
        <f t="shared" si="4"/>
        <v>0</v>
      </c>
      <c r="E19" s="67">
        <f t="shared" si="4"/>
        <v>0</v>
      </c>
      <c r="F19" s="67" t="str">
        <f t="shared" si="4"/>
        <v>-</v>
      </c>
      <c r="G19" s="67">
        <f t="shared" si="4"/>
        <v>0</v>
      </c>
      <c r="H19" s="67" t="str">
        <f t="shared" si="4"/>
        <v>-</v>
      </c>
      <c r="I19" s="67">
        <f t="shared" si="4"/>
        <v>0</v>
      </c>
      <c r="J19" s="67" t="str">
        <f t="shared" si="4"/>
        <v>-</v>
      </c>
      <c r="K19" s="67" t="str">
        <f t="shared" si="4"/>
        <v>-</v>
      </c>
      <c r="L19" s="67">
        <f t="shared" si="4"/>
        <v>6.25</v>
      </c>
      <c r="M19" s="67" t="str">
        <f t="shared" si="4"/>
        <v>-</v>
      </c>
      <c r="N19" s="67" t="str">
        <f t="shared" si="4"/>
        <v>-</v>
      </c>
      <c r="O19" s="69">
        <f t="shared" si="4"/>
        <v>0.819672131147541</v>
      </c>
      <c r="P19" s="69">
        <f t="shared" si="4"/>
        <v>0</v>
      </c>
      <c r="Q19" s="69" t="str">
        <f t="shared" si="4"/>
        <v>-</v>
      </c>
      <c r="R19" s="67">
        <f t="shared" si="4"/>
        <v>4.3478260869565215</v>
      </c>
      <c r="S19" s="70">
        <f t="shared" si="4"/>
        <v>0</v>
      </c>
      <c r="T19" s="67">
        <f t="shared" si="4"/>
        <v>3.225806451612903</v>
      </c>
      <c r="U19" s="67">
        <f t="shared" si="4"/>
        <v>0</v>
      </c>
      <c r="V19" s="71">
        <f t="shared" si="4"/>
        <v>0.48543689320388345</v>
      </c>
    </row>
    <row r="20" spans="1:24" ht="20.25" customHeight="1">
      <c r="A20" s="178" t="s">
        <v>312</v>
      </c>
      <c r="B20" s="55" t="s">
        <v>26</v>
      </c>
      <c r="C20" s="56">
        <v>3</v>
      </c>
      <c r="D20" s="56">
        <v>1</v>
      </c>
      <c r="E20" s="56">
        <v>20</v>
      </c>
      <c r="F20" s="56">
        <v>1</v>
      </c>
      <c r="G20" s="56">
        <v>5</v>
      </c>
      <c r="H20" s="56">
        <v>5</v>
      </c>
      <c r="I20" s="56">
        <v>7</v>
      </c>
      <c r="J20" s="56">
        <v>22</v>
      </c>
      <c r="K20" s="56">
        <v>0</v>
      </c>
      <c r="L20" s="56">
        <v>1</v>
      </c>
      <c r="M20" s="56">
        <v>2</v>
      </c>
      <c r="N20" s="117">
        <v>0</v>
      </c>
      <c r="O20" s="62">
        <f>SUM(C20:N20)</f>
        <v>67</v>
      </c>
      <c r="P20" s="57">
        <v>3</v>
      </c>
      <c r="Q20" s="57">
        <v>0</v>
      </c>
      <c r="R20" s="56">
        <v>35</v>
      </c>
      <c r="S20" s="58">
        <v>35</v>
      </c>
      <c r="T20" s="56">
        <v>44</v>
      </c>
      <c r="U20" s="56">
        <v>26</v>
      </c>
      <c r="V20" s="59">
        <v>70</v>
      </c>
      <c r="W20">
        <f>IF(AND(NOT((O20+P20+Q20)=V20),NOT((R20+S20)=V20)),"產地及抽樣地點有錯",IF((NOT((O20+P20+Q20)=V20)),"產地資料有錯",(IF(NOT((R20+S20)=V20),"抽樣地點有錯",""))))</f>
      </c>
      <c r="X20">
        <f>IF(NOT(T20+U20=V20),"產品別有誤","")</f>
      </c>
    </row>
    <row r="21" spans="1:24" ht="20.25" customHeight="1">
      <c r="A21" s="179"/>
      <c r="B21" s="60" t="s">
        <v>27</v>
      </c>
      <c r="C21" s="61">
        <v>0</v>
      </c>
      <c r="D21" s="61">
        <v>1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2">
        <f>SUM(C21:N21)</f>
        <v>1</v>
      </c>
      <c r="P21" s="62">
        <v>0</v>
      </c>
      <c r="Q21" s="62">
        <v>0</v>
      </c>
      <c r="R21" s="61">
        <v>0</v>
      </c>
      <c r="S21" s="63">
        <v>1</v>
      </c>
      <c r="T21" s="61">
        <v>1</v>
      </c>
      <c r="U21" s="61">
        <v>0</v>
      </c>
      <c r="V21" s="64">
        <v>1</v>
      </c>
      <c r="W21">
        <f>IF(AND(NOT((O21+P21+Q21)=V21),NOT((R21+S21)=V21)),"產地及抽樣地點有錯",IF((NOT((O21+P21+Q21)=V21)),"產地資料有錯",(IF(NOT((R21+S21)=V21),"抽樣地點有錯",""))))</f>
      </c>
      <c r="X21">
        <f>IF(NOT(T21+U21=V21),"產品別有誤","")</f>
      </c>
    </row>
    <row r="22" spans="1:22" ht="20.25" customHeight="1" thickBot="1">
      <c r="A22" s="180"/>
      <c r="B22" s="65" t="s">
        <v>28</v>
      </c>
      <c r="C22" s="67">
        <f aca="true" t="shared" si="5" ref="C22:V22">IF(AND(C20=0,C21=0),"-",C21/C20*100)</f>
        <v>0</v>
      </c>
      <c r="D22" s="67">
        <f t="shared" si="5"/>
        <v>100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 t="str">
        <f t="shared" si="5"/>
        <v>-</v>
      </c>
      <c r="L22" s="67">
        <f t="shared" si="5"/>
        <v>0</v>
      </c>
      <c r="M22" s="67">
        <f t="shared" si="5"/>
        <v>0</v>
      </c>
      <c r="N22" s="67" t="str">
        <f t="shared" si="5"/>
        <v>-</v>
      </c>
      <c r="O22" s="69">
        <f t="shared" si="5"/>
        <v>1.4925373134328357</v>
      </c>
      <c r="P22" s="69">
        <f t="shared" si="5"/>
        <v>0</v>
      </c>
      <c r="Q22" s="69" t="str">
        <f t="shared" si="5"/>
        <v>-</v>
      </c>
      <c r="R22" s="67">
        <f t="shared" si="5"/>
        <v>0</v>
      </c>
      <c r="S22" s="70">
        <f t="shared" si="5"/>
        <v>2.857142857142857</v>
      </c>
      <c r="T22" s="67">
        <f t="shared" si="5"/>
        <v>2.272727272727273</v>
      </c>
      <c r="U22" s="67">
        <f t="shared" si="5"/>
        <v>0</v>
      </c>
      <c r="V22" s="71">
        <f t="shared" si="5"/>
        <v>1.4285714285714286</v>
      </c>
    </row>
    <row r="23" spans="1:22" ht="20.25" customHeight="1">
      <c r="A23" s="178" t="s">
        <v>313</v>
      </c>
      <c r="B23" s="55" t="s">
        <v>26</v>
      </c>
      <c r="C23" s="56">
        <v>15</v>
      </c>
      <c r="D23" s="56">
        <v>8</v>
      </c>
      <c r="E23" s="56">
        <v>47</v>
      </c>
      <c r="F23" s="56">
        <v>0</v>
      </c>
      <c r="G23" s="56">
        <v>10</v>
      </c>
      <c r="H23" s="56">
        <v>6</v>
      </c>
      <c r="I23" s="56">
        <v>6</v>
      </c>
      <c r="J23" s="56">
        <v>2</v>
      </c>
      <c r="K23" s="56">
        <v>1</v>
      </c>
      <c r="L23" s="56">
        <v>9</v>
      </c>
      <c r="M23" s="56">
        <v>1</v>
      </c>
      <c r="N23" s="117">
        <v>0</v>
      </c>
      <c r="O23" s="62">
        <f>SUM(C23:N23)</f>
        <v>105</v>
      </c>
      <c r="P23" s="57">
        <v>10</v>
      </c>
      <c r="Q23" s="57">
        <v>0</v>
      </c>
      <c r="R23" s="56">
        <v>36</v>
      </c>
      <c r="S23" s="58">
        <v>79</v>
      </c>
      <c r="T23" s="56">
        <v>39</v>
      </c>
      <c r="U23" s="56">
        <v>76</v>
      </c>
      <c r="V23" s="59">
        <v>115</v>
      </c>
    </row>
    <row r="24" spans="1:22" ht="20.25" customHeight="1">
      <c r="A24" s="179"/>
      <c r="B24" s="60" t="s">
        <v>27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2">
        <f>SUM(C24:N24)</f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101">
        <v>0</v>
      </c>
    </row>
    <row r="25" spans="1:22" ht="20.25" customHeight="1" thickBot="1">
      <c r="A25" s="180"/>
      <c r="B25" s="65" t="s">
        <v>28</v>
      </c>
      <c r="C25" s="67">
        <f aca="true" t="shared" si="6" ref="C25:V25">IF(AND(C23=0,C24=0),"-",C24/C23*100)</f>
        <v>0</v>
      </c>
      <c r="D25" s="67">
        <f t="shared" si="6"/>
        <v>0</v>
      </c>
      <c r="E25" s="67">
        <f t="shared" si="6"/>
        <v>0</v>
      </c>
      <c r="F25" s="67" t="str">
        <f t="shared" si="6"/>
        <v>-</v>
      </c>
      <c r="G25" s="67">
        <f t="shared" si="6"/>
        <v>0</v>
      </c>
      <c r="H25" s="67">
        <f t="shared" si="6"/>
        <v>0</v>
      </c>
      <c r="I25" s="67">
        <f t="shared" si="6"/>
        <v>0</v>
      </c>
      <c r="J25" s="67">
        <f t="shared" si="6"/>
        <v>0</v>
      </c>
      <c r="K25" s="67">
        <f t="shared" si="6"/>
        <v>0</v>
      </c>
      <c r="L25" s="67">
        <f t="shared" si="6"/>
        <v>0</v>
      </c>
      <c r="M25" s="67">
        <f t="shared" si="6"/>
        <v>0</v>
      </c>
      <c r="N25" s="67" t="str">
        <f t="shared" si="6"/>
        <v>-</v>
      </c>
      <c r="O25" s="69">
        <f t="shared" si="6"/>
        <v>0</v>
      </c>
      <c r="P25" s="69">
        <f t="shared" si="6"/>
        <v>0</v>
      </c>
      <c r="Q25" s="69" t="str">
        <f t="shared" si="6"/>
        <v>-</v>
      </c>
      <c r="R25" s="67">
        <f t="shared" si="6"/>
        <v>0</v>
      </c>
      <c r="S25" s="70">
        <f t="shared" si="6"/>
        <v>0</v>
      </c>
      <c r="T25" s="67">
        <f t="shared" si="6"/>
        <v>0</v>
      </c>
      <c r="U25" s="67">
        <f t="shared" si="6"/>
        <v>0</v>
      </c>
      <c r="V25" s="71">
        <f t="shared" si="6"/>
        <v>0</v>
      </c>
    </row>
    <row r="26" spans="1:22" ht="20.25" customHeight="1">
      <c r="A26" s="178" t="s">
        <v>314</v>
      </c>
      <c r="B26" s="55" t="s">
        <v>26</v>
      </c>
      <c r="C26" s="56">
        <v>10</v>
      </c>
      <c r="D26" s="56">
        <v>8</v>
      </c>
      <c r="E26" s="56">
        <v>69</v>
      </c>
      <c r="F26" s="56">
        <v>2</v>
      </c>
      <c r="G26" s="56">
        <v>18</v>
      </c>
      <c r="H26" s="56">
        <v>5</v>
      </c>
      <c r="I26" s="56">
        <v>7</v>
      </c>
      <c r="J26" s="56">
        <v>3</v>
      </c>
      <c r="K26" s="56">
        <v>0</v>
      </c>
      <c r="L26" s="56">
        <v>7</v>
      </c>
      <c r="M26" s="56">
        <v>0</v>
      </c>
      <c r="N26" s="117">
        <v>0</v>
      </c>
      <c r="O26" s="62">
        <f>SUM(C26:N26)</f>
        <v>129</v>
      </c>
      <c r="P26" s="57">
        <v>24</v>
      </c>
      <c r="Q26" s="57">
        <v>0</v>
      </c>
      <c r="R26" s="56">
        <v>39</v>
      </c>
      <c r="S26" s="58">
        <v>114</v>
      </c>
      <c r="T26" s="56">
        <v>129</v>
      </c>
      <c r="U26" s="56">
        <v>24</v>
      </c>
      <c r="V26" s="59">
        <v>153</v>
      </c>
    </row>
    <row r="27" spans="1:22" ht="20.25" customHeight="1">
      <c r="A27" s="179"/>
      <c r="B27" s="60" t="s">
        <v>27</v>
      </c>
      <c r="C27" s="61">
        <v>1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2">
        <f>SUM(C27:N27)</f>
        <v>1</v>
      </c>
      <c r="P27" s="62">
        <v>0</v>
      </c>
      <c r="Q27" s="62">
        <v>0</v>
      </c>
      <c r="R27" s="61">
        <v>0</v>
      </c>
      <c r="S27" s="63">
        <v>1</v>
      </c>
      <c r="T27" s="61">
        <v>1</v>
      </c>
      <c r="U27" s="61">
        <v>0</v>
      </c>
      <c r="V27" s="64">
        <v>1</v>
      </c>
    </row>
    <row r="28" spans="1:22" ht="20.25" customHeight="1" thickBot="1">
      <c r="A28" s="180"/>
      <c r="B28" s="65" t="s">
        <v>28</v>
      </c>
      <c r="C28" s="67">
        <f aca="true" t="shared" si="7" ref="C28:V28">IF(AND(C26=0,C27=0),"-",C27/C26*100)</f>
        <v>10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  <c r="H28" s="67">
        <f t="shared" si="7"/>
        <v>0</v>
      </c>
      <c r="I28" s="67">
        <f t="shared" si="7"/>
        <v>0</v>
      </c>
      <c r="J28" s="67">
        <f t="shared" si="7"/>
        <v>0</v>
      </c>
      <c r="K28" s="67" t="str">
        <f t="shared" si="7"/>
        <v>-</v>
      </c>
      <c r="L28" s="67">
        <f t="shared" si="7"/>
        <v>0</v>
      </c>
      <c r="M28" s="67" t="str">
        <f t="shared" si="7"/>
        <v>-</v>
      </c>
      <c r="N28" s="67" t="str">
        <f t="shared" si="7"/>
        <v>-</v>
      </c>
      <c r="O28" s="69">
        <f t="shared" si="7"/>
        <v>0.7751937984496124</v>
      </c>
      <c r="P28" s="69">
        <f t="shared" si="7"/>
        <v>0</v>
      </c>
      <c r="Q28" s="69" t="str">
        <f t="shared" si="7"/>
        <v>-</v>
      </c>
      <c r="R28" s="67">
        <f t="shared" si="7"/>
        <v>0</v>
      </c>
      <c r="S28" s="70">
        <f t="shared" si="7"/>
        <v>0.8771929824561403</v>
      </c>
      <c r="T28" s="67">
        <f t="shared" si="7"/>
        <v>0.7751937984496124</v>
      </c>
      <c r="U28" s="67">
        <f t="shared" si="7"/>
        <v>0</v>
      </c>
      <c r="V28" s="71">
        <f t="shared" si="7"/>
        <v>0.6535947712418301</v>
      </c>
    </row>
    <row r="29" spans="1:22" ht="20.25" customHeight="1">
      <c r="A29" s="178" t="s">
        <v>315</v>
      </c>
      <c r="B29" s="55" t="s">
        <v>26</v>
      </c>
      <c r="C29" s="56">
        <v>25</v>
      </c>
      <c r="D29" s="56">
        <v>2</v>
      </c>
      <c r="E29" s="56">
        <v>87</v>
      </c>
      <c r="F29" s="56">
        <v>0</v>
      </c>
      <c r="G29" s="56">
        <v>13</v>
      </c>
      <c r="H29" s="56">
        <v>5</v>
      </c>
      <c r="I29" s="56">
        <v>7</v>
      </c>
      <c r="J29" s="56">
        <v>4</v>
      </c>
      <c r="K29" s="56">
        <v>0</v>
      </c>
      <c r="L29" s="56">
        <v>8</v>
      </c>
      <c r="M29" s="56">
        <v>1</v>
      </c>
      <c r="N29" s="117">
        <v>0</v>
      </c>
      <c r="O29" s="62">
        <f>SUM(C29:N29)</f>
        <v>152</v>
      </c>
      <c r="P29" s="57">
        <v>15</v>
      </c>
      <c r="Q29" s="57">
        <v>0</v>
      </c>
      <c r="R29" s="56">
        <v>78</v>
      </c>
      <c r="S29" s="58">
        <v>89</v>
      </c>
      <c r="T29" s="56">
        <v>152</v>
      </c>
      <c r="U29" s="56">
        <v>15</v>
      </c>
      <c r="V29" s="59">
        <v>167</v>
      </c>
    </row>
    <row r="30" spans="1:22" ht="20.25" customHeight="1">
      <c r="A30" s="179"/>
      <c r="B30" s="60" t="s">
        <v>27</v>
      </c>
      <c r="C30" s="61">
        <v>0</v>
      </c>
      <c r="D30" s="61">
        <v>0</v>
      </c>
      <c r="E30" s="61">
        <v>0</v>
      </c>
      <c r="F30" s="61">
        <v>0</v>
      </c>
      <c r="G30" s="61">
        <v>1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2">
        <f>SUM(C30:N30)</f>
        <v>1</v>
      </c>
      <c r="P30" s="62">
        <v>0</v>
      </c>
      <c r="Q30" s="62">
        <v>0</v>
      </c>
      <c r="R30" s="61">
        <v>1</v>
      </c>
      <c r="S30" s="63">
        <v>0</v>
      </c>
      <c r="T30" s="61">
        <v>1</v>
      </c>
      <c r="U30" s="61">
        <v>0</v>
      </c>
      <c r="V30" s="64">
        <v>1</v>
      </c>
    </row>
    <row r="31" spans="1:22" ht="20.25" customHeight="1" thickBot="1">
      <c r="A31" s="180"/>
      <c r="B31" s="65" t="s">
        <v>28</v>
      </c>
      <c r="C31" s="67">
        <f aca="true" t="shared" si="8" ref="C31:V31">IF(AND(C29=0,C30=0),"-",C30/C29*100)</f>
        <v>0</v>
      </c>
      <c r="D31" s="67">
        <f t="shared" si="8"/>
        <v>0</v>
      </c>
      <c r="E31" s="67">
        <f t="shared" si="8"/>
        <v>0</v>
      </c>
      <c r="F31" s="67" t="str">
        <f t="shared" si="8"/>
        <v>-</v>
      </c>
      <c r="G31" s="67">
        <f t="shared" si="8"/>
        <v>7.6923076923076925</v>
      </c>
      <c r="H31" s="67">
        <f t="shared" si="8"/>
        <v>0</v>
      </c>
      <c r="I31" s="67">
        <f t="shared" si="8"/>
        <v>0</v>
      </c>
      <c r="J31" s="67">
        <f t="shared" si="8"/>
        <v>0</v>
      </c>
      <c r="K31" s="67" t="str">
        <f t="shared" si="8"/>
        <v>-</v>
      </c>
      <c r="L31" s="67">
        <f t="shared" si="8"/>
        <v>0</v>
      </c>
      <c r="M31" s="67">
        <f t="shared" si="8"/>
        <v>0</v>
      </c>
      <c r="N31" s="67" t="str">
        <f t="shared" si="8"/>
        <v>-</v>
      </c>
      <c r="O31" s="69">
        <f t="shared" si="8"/>
        <v>0.6578947368421052</v>
      </c>
      <c r="P31" s="69">
        <f t="shared" si="8"/>
        <v>0</v>
      </c>
      <c r="Q31" s="69" t="str">
        <f t="shared" si="8"/>
        <v>-</v>
      </c>
      <c r="R31" s="67">
        <f t="shared" si="8"/>
        <v>1.282051282051282</v>
      </c>
      <c r="S31" s="70">
        <f t="shared" si="8"/>
        <v>0</v>
      </c>
      <c r="T31" s="67">
        <f t="shared" si="8"/>
        <v>0.6578947368421052</v>
      </c>
      <c r="U31" s="67">
        <f t="shared" si="8"/>
        <v>0</v>
      </c>
      <c r="V31" s="71">
        <f t="shared" si="8"/>
        <v>0.5988023952095809</v>
      </c>
    </row>
    <row r="32" spans="1:22" ht="20.25" customHeight="1">
      <c r="A32" s="178" t="s">
        <v>316</v>
      </c>
      <c r="B32" s="55" t="s">
        <v>26</v>
      </c>
      <c r="C32" s="56">
        <v>14</v>
      </c>
      <c r="D32" s="56">
        <v>0</v>
      </c>
      <c r="E32" s="56">
        <v>20</v>
      </c>
      <c r="F32" s="56">
        <v>1</v>
      </c>
      <c r="G32" s="56">
        <v>9</v>
      </c>
      <c r="H32" s="56">
        <v>1</v>
      </c>
      <c r="I32" s="56">
        <v>3</v>
      </c>
      <c r="J32" s="56">
        <v>6</v>
      </c>
      <c r="K32" s="56">
        <v>0</v>
      </c>
      <c r="L32" s="56">
        <v>6</v>
      </c>
      <c r="M32" s="56">
        <v>0</v>
      </c>
      <c r="N32" s="117">
        <v>0</v>
      </c>
      <c r="O32" s="62">
        <f>SUM(C32:M32)</f>
        <v>60</v>
      </c>
      <c r="P32" s="57">
        <v>17</v>
      </c>
      <c r="Q32" s="57">
        <v>1</v>
      </c>
      <c r="R32" s="56">
        <v>55</v>
      </c>
      <c r="S32" s="58">
        <v>23</v>
      </c>
      <c r="T32" s="56">
        <v>16</v>
      </c>
      <c r="U32" s="56">
        <v>62</v>
      </c>
      <c r="V32" s="59">
        <v>78</v>
      </c>
    </row>
    <row r="33" spans="1:22" ht="20.25" customHeight="1">
      <c r="A33" s="179"/>
      <c r="B33" s="60" t="s">
        <v>27</v>
      </c>
      <c r="C33" s="61">
        <v>0</v>
      </c>
      <c r="D33" s="61">
        <v>0</v>
      </c>
      <c r="E33" s="61">
        <v>0</v>
      </c>
      <c r="F33" s="61">
        <v>1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2">
        <f>SUM(C33:N33)</f>
        <v>1</v>
      </c>
      <c r="P33" s="62">
        <v>0</v>
      </c>
      <c r="Q33" s="62">
        <v>0</v>
      </c>
      <c r="R33" s="61">
        <v>0</v>
      </c>
      <c r="S33" s="63">
        <v>1</v>
      </c>
      <c r="T33" s="61">
        <v>0</v>
      </c>
      <c r="U33" s="61">
        <v>1</v>
      </c>
      <c r="V33" s="64">
        <v>1</v>
      </c>
    </row>
    <row r="34" spans="1:22" ht="20.25" customHeight="1" thickBot="1">
      <c r="A34" s="180"/>
      <c r="B34" s="65" t="s">
        <v>28</v>
      </c>
      <c r="C34" s="66">
        <f aca="true" t="shared" si="9" ref="C34:V34">IF(AND(C32=0,C33=0),"-",C33/C32*100)</f>
        <v>0</v>
      </c>
      <c r="D34" s="66" t="str">
        <f t="shared" si="9"/>
        <v>-</v>
      </c>
      <c r="E34" s="67">
        <f t="shared" si="9"/>
        <v>0</v>
      </c>
      <c r="F34" s="66">
        <f t="shared" si="9"/>
        <v>100</v>
      </c>
      <c r="G34" s="66">
        <f t="shared" si="9"/>
        <v>0</v>
      </c>
      <c r="H34" s="67">
        <f t="shared" si="9"/>
        <v>0</v>
      </c>
      <c r="I34" s="66">
        <f t="shared" si="9"/>
        <v>0</v>
      </c>
      <c r="J34" s="66">
        <f t="shared" si="9"/>
        <v>0</v>
      </c>
      <c r="K34" s="67" t="str">
        <f t="shared" si="9"/>
        <v>-</v>
      </c>
      <c r="L34" s="66">
        <f t="shared" si="9"/>
        <v>0</v>
      </c>
      <c r="M34" s="66" t="str">
        <f t="shared" si="9"/>
        <v>-</v>
      </c>
      <c r="N34" s="67" t="str">
        <f t="shared" si="9"/>
        <v>-</v>
      </c>
      <c r="O34" s="69">
        <f t="shared" si="9"/>
        <v>1.6666666666666667</v>
      </c>
      <c r="P34" s="69">
        <f t="shared" si="9"/>
        <v>0</v>
      </c>
      <c r="Q34" s="69">
        <f t="shared" si="9"/>
        <v>0</v>
      </c>
      <c r="R34" s="67">
        <f t="shared" si="9"/>
        <v>0</v>
      </c>
      <c r="S34" s="70">
        <f t="shared" si="9"/>
        <v>4.3478260869565215</v>
      </c>
      <c r="T34" s="67">
        <f t="shared" si="9"/>
        <v>0</v>
      </c>
      <c r="U34" s="67">
        <f t="shared" si="9"/>
        <v>1.6129032258064515</v>
      </c>
      <c r="V34" s="71">
        <f t="shared" si="9"/>
        <v>1.282051282051282</v>
      </c>
    </row>
    <row r="35" spans="1:22" ht="20.25" customHeight="1">
      <c r="A35" s="178" t="s">
        <v>317</v>
      </c>
      <c r="B35" s="55" t="s">
        <v>26</v>
      </c>
      <c r="C35" s="56">
        <v>9</v>
      </c>
      <c r="D35" s="56">
        <v>2</v>
      </c>
      <c r="E35" s="56">
        <v>38</v>
      </c>
      <c r="F35" s="56">
        <v>0</v>
      </c>
      <c r="G35" s="56">
        <v>9</v>
      </c>
      <c r="H35" s="56">
        <v>2</v>
      </c>
      <c r="I35" s="56">
        <v>5</v>
      </c>
      <c r="J35" s="56">
        <v>0</v>
      </c>
      <c r="K35" s="56">
        <v>1</v>
      </c>
      <c r="L35" s="56">
        <v>12</v>
      </c>
      <c r="M35" s="56">
        <v>0</v>
      </c>
      <c r="N35" s="117">
        <v>0</v>
      </c>
      <c r="O35" s="62">
        <f>SUM(C35:M35)</f>
        <v>78</v>
      </c>
      <c r="P35" s="57">
        <v>28</v>
      </c>
      <c r="Q35" s="57">
        <v>0</v>
      </c>
      <c r="R35" s="56">
        <v>31</v>
      </c>
      <c r="S35" s="58">
        <v>75</v>
      </c>
      <c r="T35" s="56">
        <v>55</v>
      </c>
      <c r="U35" s="56">
        <v>51</v>
      </c>
      <c r="V35" s="59">
        <v>106</v>
      </c>
    </row>
    <row r="36" spans="1:22" ht="20.25" customHeight="1">
      <c r="A36" s="179"/>
      <c r="B36" s="60" t="s">
        <v>27</v>
      </c>
      <c r="C36" s="61">
        <v>0</v>
      </c>
      <c r="D36" s="61">
        <v>1</v>
      </c>
      <c r="E36" s="61">
        <v>1</v>
      </c>
      <c r="F36" s="61">
        <v>0</v>
      </c>
      <c r="G36" s="61">
        <v>0</v>
      </c>
      <c r="H36" s="61">
        <v>0</v>
      </c>
      <c r="I36" s="61">
        <v>1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2">
        <f>SUM(C36:N36)</f>
        <v>3</v>
      </c>
      <c r="P36" s="62">
        <v>1</v>
      </c>
      <c r="Q36" s="62">
        <v>0</v>
      </c>
      <c r="R36" s="61">
        <v>0</v>
      </c>
      <c r="S36" s="63">
        <v>4</v>
      </c>
      <c r="T36" s="61">
        <v>2</v>
      </c>
      <c r="U36" s="61">
        <v>2</v>
      </c>
      <c r="V36" s="64">
        <v>4</v>
      </c>
    </row>
    <row r="37" spans="1:22" ht="20.25" customHeight="1" thickBot="1">
      <c r="A37" s="180"/>
      <c r="B37" s="65" t="s">
        <v>28</v>
      </c>
      <c r="C37" s="66">
        <f aca="true" t="shared" si="10" ref="C37:V37">IF(AND(C35=0,C36=0),"-",C36/C35*100)</f>
        <v>0</v>
      </c>
      <c r="D37" s="66">
        <f t="shared" si="10"/>
        <v>50</v>
      </c>
      <c r="E37" s="67">
        <f t="shared" si="10"/>
        <v>2.631578947368421</v>
      </c>
      <c r="F37" s="68" t="str">
        <f t="shared" si="10"/>
        <v>-</v>
      </c>
      <c r="G37" s="67">
        <f t="shared" si="10"/>
        <v>0</v>
      </c>
      <c r="H37" s="67">
        <f t="shared" si="10"/>
        <v>0</v>
      </c>
      <c r="I37" s="67">
        <f t="shared" si="10"/>
        <v>20</v>
      </c>
      <c r="J37" s="67" t="str">
        <f t="shared" si="10"/>
        <v>-</v>
      </c>
      <c r="K37" s="67">
        <f t="shared" si="10"/>
        <v>0</v>
      </c>
      <c r="L37" s="68">
        <f t="shared" si="10"/>
        <v>0</v>
      </c>
      <c r="M37" s="68" t="str">
        <f t="shared" si="10"/>
        <v>-</v>
      </c>
      <c r="N37" s="67" t="str">
        <f t="shared" si="10"/>
        <v>-</v>
      </c>
      <c r="O37" s="69">
        <f t="shared" si="10"/>
        <v>3.8461538461538463</v>
      </c>
      <c r="P37" s="69">
        <f t="shared" si="10"/>
        <v>3.571428571428571</v>
      </c>
      <c r="Q37" s="69" t="str">
        <f t="shared" si="10"/>
        <v>-</v>
      </c>
      <c r="R37" s="67">
        <f t="shared" si="10"/>
        <v>0</v>
      </c>
      <c r="S37" s="70">
        <f t="shared" si="10"/>
        <v>5.333333333333334</v>
      </c>
      <c r="T37" s="67">
        <f t="shared" si="10"/>
        <v>3.6363636363636362</v>
      </c>
      <c r="U37" s="67">
        <f t="shared" si="10"/>
        <v>3.9215686274509802</v>
      </c>
      <c r="V37" s="71">
        <f t="shared" si="10"/>
        <v>3.7735849056603774</v>
      </c>
    </row>
    <row r="38" spans="1:22" ht="20.25" customHeight="1">
      <c r="A38" s="178" t="s">
        <v>318</v>
      </c>
      <c r="B38" s="55" t="s">
        <v>26</v>
      </c>
      <c r="C38" s="56">
        <v>12</v>
      </c>
      <c r="D38" s="56">
        <v>3</v>
      </c>
      <c r="E38" s="56">
        <v>25</v>
      </c>
      <c r="F38" s="56">
        <v>7</v>
      </c>
      <c r="G38" s="56">
        <v>16</v>
      </c>
      <c r="H38" s="56">
        <v>6</v>
      </c>
      <c r="I38" s="56">
        <v>7</v>
      </c>
      <c r="J38" s="56">
        <v>0</v>
      </c>
      <c r="K38" s="56">
        <v>0</v>
      </c>
      <c r="L38" s="56">
        <v>6</v>
      </c>
      <c r="M38" s="56">
        <v>1</v>
      </c>
      <c r="N38" s="117">
        <v>0</v>
      </c>
      <c r="O38" s="62">
        <f>SUM(C38:M38)</f>
        <v>83</v>
      </c>
      <c r="P38" s="57">
        <v>29</v>
      </c>
      <c r="Q38" s="57">
        <v>0</v>
      </c>
      <c r="R38" s="56">
        <v>44</v>
      </c>
      <c r="S38" s="58">
        <v>68</v>
      </c>
      <c r="T38" s="56">
        <v>41</v>
      </c>
      <c r="U38" s="56">
        <v>71</v>
      </c>
      <c r="V38" s="59">
        <v>112</v>
      </c>
    </row>
    <row r="39" spans="1:22" ht="20.25" customHeight="1">
      <c r="A39" s="179"/>
      <c r="B39" s="60" t="s">
        <v>27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2">
        <f>SUM(C39:N39)</f>
        <v>0</v>
      </c>
      <c r="P39" s="62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4">
        <v>0</v>
      </c>
    </row>
    <row r="40" spans="1:22" ht="20.25" customHeight="1" thickBot="1">
      <c r="A40" s="180"/>
      <c r="B40" s="65" t="s">
        <v>28</v>
      </c>
      <c r="C40" s="66">
        <f aca="true" t="shared" si="11" ref="C40:V40">IF(AND(C38=0,C39=0),"-",C39/C38*100)</f>
        <v>0</v>
      </c>
      <c r="D40" s="66">
        <f t="shared" si="11"/>
        <v>0</v>
      </c>
      <c r="E40" s="67">
        <f t="shared" si="11"/>
        <v>0</v>
      </c>
      <c r="F40" s="68">
        <f t="shared" si="11"/>
        <v>0</v>
      </c>
      <c r="G40" s="67">
        <f t="shared" si="11"/>
        <v>0</v>
      </c>
      <c r="H40" s="67">
        <f t="shared" si="11"/>
        <v>0</v>
      </c>
      <c r="I40" s="67">
        <f t="shared" si="11"/>
        <v>0</v>
      </c>
      <c r="J40" s="67" t="str">
        <f t="shared" si="11"/>
        <v>-</v>
      </c>
      <c r="K40" s="67" t="str">
        <f t="shared" si="11"/>
        <v>-</v>
      </c>
      <c r="L40" s="68">
        <f t="shared" si="11"/>
        <v>0</v>
      </c>
      <c r="M40" s="68">
        <f t="shared" si="11"/>
        <v>0</v>
      </c>
      <c r="N40" s="67" t="str">
        <f t="shared" si="11"/>
        <v>-</v>
      </c>
      <c r="O40" s="69">
        <f t="shared" si="11"/>
        <v>0</v>
      </c>
      <c r="P40" s="69">
        <f t="shared" si="11"/>
        <v>0</v>
      </c>
      <c r="Q40" s="69" t="str">
        <f t="shared" si="11"/>
        <v>-</v>
      </c>
      <c r="R40" s="67">
        <f t="shared" si="11"/>
        <v>0</v>
      </c>
      <c r="S40" s="70">
        <f t="shared" si="11"/>
        <v>0</v>
      </c>
      <c r="T40" s="67">
        <f t="shared" si="11"/>
        <v>0</v>
      </c>
      <c r="U40" s="67">
        <f t="shared" si="11"/>
        <v>0</v>
      </c>
      <c r="V40" s="71">
        <f t="shared" si="11"/>
        <v>0</v>
      </c>
    </row>
    <row r="41" spans="1:22" ht="20.25" customHeight="1">
      <c r="A41" s="178" t="s">
        <v>319</v>
      </c>
      <c r="B41" s="55" t="s">
        <v>26</v>
      </c>
      <c r="C41" s="56">
        <v>21</v>
      </c>
      <c r="D41" s="56">
        <v>4</v>
      </c>
      <c r="E41" s="56">
        <v>57</v>
      </c>
      <c r="F41" s="56">
        <v>5</v>
      </c>
      <c r="G41" s="56">
        <v>17</v>
      </c>
      <c r="H41" s="56">
        <v>4</v>
      </c>
      <c r="I41" s="56">
        <v>11</v>
      </c>
      <c r="J41" s="56">
        <v>3</v>
      </c>
      <c r="K41" s="56">
        <v>0</v>
      </c>
      <c r="L41" s="56">
        <v>21</v>
      </c>
      <c r="M41" s="56">
        <v>5</v>
      </c>
      <c r="N41" s="117">
        <v>0</v>
      </c>
      <c r="O41" s="62">
        <f>SUM(C41:M41)</f>
        <v>148</v>
      </c>
      <c r="P41" s="57">
        <v>59</v>
      </c>
      <c r="Q41" s="57">
        <v>0</v>
      </c>
      <c r="R41" s="56">
        <v>53</v>
      </c>
      <c r="S41" s="58">
        <v>154</v>
      </c>
      <c r="T41" s="56">
        <v>45</v>
      </c>
      <c r="U41" s="56">
        <v>162</v>
      </c>
      <c r="V41" s="59">
        <v>207</v>
      </c>
    </row>
    <row r="42" spans="1:22" ht="20.25" customHeight="1">
      <c r="A42" s="179"/>
      <c r="B42" s="60" t="s">
        <v>27</v>
      </c>
      <c r="C42" s="61">
        <v>0</v>
      </c>
      <c r="D42" s="61">
        <v>0</v>
      </c>
      <c r="E42" s="61">
        <v>1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1</v>
      </c>
      <c r="M42" s="61">
        <v>0</v>
      </c>
      <c r="N42" s="61">
        <v>0</v>
      </c>
      <c r="O42" s="62">
        <f>SUM(C42:M42)</f>
        <v>2</v>
      </c>
      <c r="P42" s="62">
        <v>0</v>
      </c>
      <c r="Q42" s="62">
        <v>0</v>
      </c>
      <c r="R42" s="61">
        <v>1</v>
      </c>
      <c r="S42" s="63">
        <v>1</v>
      </c>
      <c r="T42" s="61">
        <v>1</v>
      </c>
      <c r="U42" s="61">
        <v>1</v>
      </c>
      <c r="V42" s="64">
        <v>2</v>
      </c>
    </row>
    <row r="43" spans="1:22" ht="20.25" customHeight="1" thickBot="1">
      <c r="A43" s="180"/>
      <c r="B43" s="65" t="s">
        <v>28</v>
      </c>
      <c r="C43" s="66">
        <f aca="true" t="shared" si="12" ref="C43:V43">IF(AND(C41=0,C42=0),"-",C42/C41*100)</f>
        <v>0</v>
      </c>
      <c r="D43" s="66">
        <f t="shared" si="12"/>
        <v>0</v>
      </c>
      <c r="E43" s="67">
        <f t="shared" si="12"/>
        <v>1.7543859649122806</v>
      </c>
      <c r="F43" s="68">
        <f t="shared" si="12"/>
        <v>0</v>
      </c>
      <c r="G43" s="67">
        <f t="shared" si="12"/>
        <v>0</v>
      </c>
      <c r="H43" s="67">
        <f t="shared" si="12"/>
        <v>0</v>
      </c>
      <c r="I43" s="67">
        <f t="shared" si="12"/>
        <v>0</v>
      </c>
      <c r="J43" s="67">
        <f t="shared" si="12"/>
        <v>0</v>
      </c>
      <c r="K43" s="67" t="str">
        <f t="shared" si="12"/>
        <v>-</v>
      </c>
      <c r="L43" s="68">
        <f t="shared" si="12"/>
        <v>4.761904761904762</v>
      </c>
      <c r="M43" s="68">
        <f t="shared" si="12"/>
        <v>0</v>
      </c>
      <c r="N43" s="67" t="str">
        <f t="shared" si="12"/>
        <v>-</v>
      </c>
      <c r="O43" s="69">
        <f t="shared" si="12"/>
        <v>1.3513513513513513</v>
      </c>
      <c r="P43" s="69">
        <f t="shared" si="12"/>
        <v>0</v>
      </c>
      <c r="Q43" s="69" t="str">
        <f t="shared" si="12"/>
        <v>-</v>
      </c>
      <c r="R43" s="67">
        <f t="shared" si="12"/>
        <v>1.8867924528301887</v>
      </c>
      <c r="S43" s="70">
        <f t="shared" si="12"/>
        <v>0.6493506493506493</v>
      </c>
      <c r="T43" s="67">
        <f t="shared" si="12"/>
        <v>2.2222222222222223</v>
      </c>
      <c r="U43" s="67">
        <f t="shared" si="12"/>
        <v>0.6172839506172839</v>
      </c>
      <c r="V43" s="71">
        <f t="shared" si="12"/>
        <v>0.966183574879227</v>
      </c>
    </row>
    <row r="44" spans="1:22" ht="20.25" customHeight="1">
      <c r="A44" s="178" t="s">
        <v>320</v>
      </c>
      <c r="B44" s="55" t="s">
        <v>26</v>
      </c>
      <c r="C44" s="56">
        <v>0</v>
      </c>
      <c r="D44" s="56">
        <v>1</v>
      </c>
      <c r="E44" s="56">
        <v>21</v>
      </c>
      <c r="F44" s="56">
        <v>0</v>
      </c>
      <c r="G44" s="56">
        <v>7</v>
      </c>
      <c r="H44" s="56">
        <v>1</v>
      </c>
      <c r="I44" s="56">
        <v>11</v>
      </c>
      <c r="J44" s="56">
        <v>4</v>
      </c>
      <c r="K44" s="56">
        <v>0</v>
      </c>
      <c r="L44" s="56">
        <v>4</v>
      </c>
      <c r="M44" s="56">
        <v>0</v>
      </c>
      <c r="N44" s="56">
        <v>0</v>
      </c>
      <c r="O44" s="57">
        <f>SUM(C44:M44)</f>
        <v>49</v>
      </c>
      <c r="P44" s="57">
        <v>50</v>
      </c>
      <c r="Q44" s="57">
        <v>0</v>
      </c>
      <c r="R44" s="56">
        <v>31</v>
      </c>
      <c r="S44" s="58">
        <v>68</v>
      </c>
      <c r="T44" s="56">
        <v>15</v>
      </c>
      <c r="U44" s="56">
        <v>84</v>
      </c>
      <c r="V44" s="59">
        <v>99</v>
      </c>
    </row>
    <row r="45" spans="1:22" ht="20.25" customHeight="1">
      <c r="A45" s="179"/>
      <c r="B45" s="60" t="s">
        <v>27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2">
        <f>SUM(C45:N45)</f>
        <v>0</v>
      </c>
      <c r="P45" s="62">
        <v>0</v>
      </c>
      <c r="Q45" s="62">
        <v>0</v>
      </c>
      <c r="R45" s="61">
        <v>0</v>
      </c>
      <c r="S45" s="63">
        <v>0</v>
      </c>
      <c r="T45" s="61">
        <v>0</v>
      </c>
      <c r="U45" s="61">
        <v>0</v>
      </c>
      <c r="V45" s="64">
        <v>0</v>
      </c>
    </row>
    <row r="46" spans="1:22" ht="20.25" customHeight="1" thickBot="1">
      <c r="A46" s="180"/>
      <c r="B46" s="65" t="s">
        <v>28</v>
      </c>
      <c r="C46" s="66" t="str">
        <f aca="true" t="shared" si="13" ref="C46:V46">IF(AND(C44=0,C45=0),"-",C45/C44*100)</f>
        <v>-</v>
      </c>
      <c r="D46" s="66">
        <f t="shared" si="13"/>
        <v>0</v>
      </c>
      <c r="E46" s="67">
        <f t="shared" si="13"/>
        <v>0</v>
      </c>
      <c r="F46" s="68" t="str">
        <f t="shared" si="13"/>
        <v>-</v>
      </c>
      <c r="G46" s="67">
        <f t="shared" si="13"/>
        <v>0</v>
      </c>
      <c r="H46" s="67">
        <f t="shared" si="13"/>
        <v>0</v>
      </c>
      <c r="I46" s="67">
        <f t="shared" si="13"/>
        <v>0</v>
      </c>
      <c r="J46" s="67">
        <f t="shared" si="13"/>
        <v>0</v>
      </c>
      <c r="K46" s="67" t="str">
        <f t="shared" si="13"/>
        <v>-</v>
      </c>
      <c r="L46" s="68">
        <f t="shared" si="13"/>
        <v>0</v>
      </c>
      <c r="M46" s="68" t="str">
        <f t="shared" si="13"/>
        <v>-</v>
      </c>
      <c r="N46" s="67" t="str">
        <f t="shared" si="13"/>
        <v>-</v>
      </c>
      <c r="O46" s="66">
        <f t="shared" si="13"/>
        <v>0</v>
      </c>
      <c r="P46" s="67">
        <f t="shared" si="13"/>
        <v>0</v>
      </c>
      <c r="Q46" s="68" t="str">
        <f t="shared" si="13"/>
        <v>-</v>
      </c>
      <c r="R46" s="67">
        <f t="shared" si="13"/>
        <v>0</v>
      </c>
      <c r="S46" s="67">
        <f t="shared" si="13"/>
        <v>0</v>
      </c>
      <c r="T46" s="67">
        <f t="shared" si="13"/>
        <v>0</v>
      </c>
      <c r="U46" s="67">
        <f t="shared" si="13"/>
        <v>0</v>
      </c>
      <c r="V46" s="118">
        <f t="shared" si="13"/>
        <v>0</v>
      </c>
    </row>
    <row r="47" spans="2:17" ht="20.2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ht="20.25" customHeight="1">
      <c r="A48" s="82" t="s">
        <v>333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ht="20.25" customHeight="1">
      <c r="A49" s="72" t="s">
        <v>321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ht="20.25" customHeight="1">
      <c r="A50" s="72" t="s">
        <v>322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20.25" customHeight="1">
      <c r="A51" s="72" t="s">
        <v>323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1:17" ht="20.25" customHeight="1">
      <c r="A52" s="72" t="s">
        <v>324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 ht="20.25" customHeight="1">
      <c r="A53" s="72" t="s">
        <v>325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20.25" customHeight="1">
      <c r="A54" s="72" t="s">
        <v>326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ht="20.25" customHeight="1">
      <c r="A55" s="72" t="s">
        <v>327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 ht="20.25" customHeight="1">
      <c r="A56" s="72" t="s">
        <v>328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 ht="20.25" customHeight="1">
      <c r="A57" s="72" t="s">
        <v>329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ht="20.25" customHeight="1">
      <c r="A58" s="72" t="s">
        <v>330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ht="20.25" customHeight="1">
      <c r="A59" s="73" t="s">
        <v>331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ht="20.25" customHeight="1">
      <c r="A60" s="73" t="s">
        <v>332</v>
      </c>
    </row>
    <row r="61" ht="20.25" customHeight="1">
      <c r="A61" s="74"/>
    </row>
    <row r="62" spans="1:2" ht="20.25" customHeight="1">
      <c r="A62" s="75"/>
      <c r="B62" s="75"/>
    </row>
  </sheetData>
  <sheetProtection/>
  <mergeCells count="29">
    <mergeCell ref="A44:A46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V3:V7"/>
    <mergeCell ref="C4:O4"/>
    <mergeCell ref="P4:P7"/>
    <mergeCell ref="C5:O5"/>
    <mergeCell ref="T5:T7"/>
    <mergeCell ref="U5:U7"/>
    <mergeCell ref="A1:R1"/>
    <mergeCell ref="S1:V1"/>
    <mergeCell ref="A2:R2"/>
    <mergeCell ref="S2:V2"/>
    <mergeCell ref="A3:A7"/>
    <mergeCell ref="B3:B7"/>
    <mergeCell ref="C3:P3"/>
    <mergeCell ref="Q3:Q7"/>
    <mergeCell ref="R3:S5"/>
    <mergeCell ref="T3: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Z61"/>
  <sheetViews>
    <sheetView zoomScalePageLayoutView="0" workbookViewId="0" topLeftCell="A1">
      <pane xSplit="2" ySplit="10" topLeftCell="F1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Q41" sqref="Q41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5.50390625" style="0" customWidth="1"/>
    <col min="6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6" width="5.75390625" style="0" customWidth="1"/>
    <col min="17" max="17" width="6.875" style="0" customWidth="1"/>
    <col min="18" max="18" width="6.25390625" style="0" customWidth="1"/>
    <col min="19" max="19" width="7.50390625" style="0" customWidth="1"/>
    <col min="20" max="20" width="5.625" style="0" customWidth="1"/>
    <col min="21" max="21" width="6.00390625" style="0" customWidth="1"/>
    <col min="22" max="22" width="5.125" style="0" customWidth="1"/>
    <col min="23" max="23" width="5.75390625" style="0" customWidth="1"/>
    <col min="24" max="24" width="5.25390625" style="0" customWidth="1"/>
    <col min="25" max="25" width="14.625" style="0" customWidth="1"/>
  </cols>
  <sheetData>
    <row r="1" spans="1:24" ht="20.25" customHeight="1">
      <c r="A1" s="160" t="s">
        <v>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28" t="s">
        <v>36</v>
      </c>
      <c r="V1" s="128"/>
      <c r="W1" s="128"/>
      <c r="X1" s="128"/>
    </row>
    <row r="2" spans="1:24" ht="20.25" customHeight="1" thickBot="1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28" t="s">
        <v>38</v>
      </c>
      <c r="V2" s="128"/>
      <c r="W2" s="128"/>
      <c r="X2" s="128"/>
    </row>
    <row r="3" spans="1:24" ht="20.25" customHeight="1">
      <c r="A3" s="136" t="s">
        <v>39</v>
      </c>
      <c r="B3" s="130" t="s">
        <v>66</v>
      </c>
      <c r="C3" s="142" t="s">
        <v>40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41</v>
      </c>
      <c r="T3" s="168" t="s">
        <v>2</v>
      </c>
      <c r="U3" s="169"/>
      <c r="V3" s="174" t="s">
        <v>3</v>
      </c>
      <c r="W3" s="169"/>
      <c r="X3" s="148" t="s">
        <v>42</v>
      </c>
    </row>
    <row r="4" spans="1:24" ht="20.25" customHeight="1">
      <c r="A4" s="137"/>
      <c r="B4" s="131"/>
      <c r="C4" s="161" t="s">
        <v>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64" t="s">
        <v>43</v>
      </c>
      <c r="S4" s="146"/>
      <c r="T4" s="170"/>
      <c r="U4" s="171"/>
      <c r="V4" s="172"/>
      <c r="W4" s="173"/>
      <c r="X4" s="149"/>
    </row>
    <row r="5" spans="1:24" ht="20.25" customHeight="1">
      <c r="A5" s="137"/>
      <c r="B5" s="131"/>
      <c r="C5" s="165" t="s">
        <v>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46"/>
      <c r="S5" s="146"/>
      <c r="T5" s="172"/>
      <c r="U5" s="173"/>
      <c r="V5" s="133" t="s">
        <v>75</v>
      </c>
      <c r="W5" s="133" t="s">
        <v>6</v>
      </c>
      <c r="X5" s="149"/>
    </row>
    <row r="6" spans="1:24" ht="20.25" customHeight="1">
      <c r="A6" s="137"/>
      <c r="B6" s="131"/>
      <c r="C6" s="1" t="s">
        <v>0</v>
      </c>
      <c r="D6" s="1" t="s">
        <v>44</v>
      </c>
      <c r="E6" s="1" t="s">
        <v>45</v>
      </c>
      <c r="F6" s="1" t="s">
        <v>46</v>
      </c>
      <c r="G6" s="1" t="s">
        <v>7</v>
      </c>
      <c r="H6" s="1" t="s">
        <v>8</v>
      </c>
      <c r="I6" s="2" t="s">
        <v>9</v>
      </c>
      <c r="J6" s="1" t="s">
        <v>10</v>
      </c>
      <c r="K6" s="1" t="s">
        <v>11</v>
      </c>
      <c r="L6" s="2" t="s">
        <v>12</v>
      </c>
      <c r="M6" s="2" t="s">
        <v>47</v>
      </c>
      <c r="N6" s="2" t="s">
        <v>305</v>
      </c>
      <c r="O6" s="2" t="s">
        <v>355</v>
      </c>
      <c r="P6" s="2" t="s">
        <v>356</v>
      </c>
      <c r="Q6" s="3" t="s">
        <v>13</v>
      </c>
      <c r="R6" s="146"/>
      <c r="S6" s="146"/>
      <c r="T6" s="4" t="s">
        <v>14</v>
      </c>
      <c r="U6" s="4" t="s">
        <v>15</v>
      </c>
      <c r="V6" s="134"/>
      <c r="W6" s="134"/>
      <c r="X6" s="149"/>
    </row>
    <row r="7" spans="1:24" ht="20.25" customHeight="1" thickBot="1">
      <c r="A7" s="138"/>
      <c r="B7" s="132"/>
      <c r="C7" s="51" t="s">
        <v>16</v>
      </c>
      <c r="D7" s="51" t="s">
        <v>48</v>
      </c>
      <c r="E7" s="51" t="s">
        <v>17</v>
      </c>
      <c r="F7" s="51" t="s">
        <v>18</v>
      </c>
      <c r="G7" s="51" t="s">
        <v>19</v>
      </c>
      <c r="H7" s="51" t="s">
        <v>20</v>
      </c>
      <c r="I7" s="51" t="s">
        <v>21</v>
      </c>
      <c r="J7" s="51" t="s">
        <v>22</v>
      </c>
      <c r="K7" s="51" t="s">
        <v>23</v>
      </c>
      <c r="L7" s="52" t="s">
        <v>24</v>
      </c>
      <c r="M7" s="52" t="s">
        <v>49</v>
      </c>
      <c r="N7" s="52" t="s">
        <v>306</v>
      </c>
      <c r="O7" s="52" t="s">
        <v>357</v>
      </c>
      <c r="P7" s="52" t="s">
        <v>358</v>
      </c>
      <c r="Q7" s="53" t="s">
        <v>50</v>
      </c>
      <c r="R7" s="147"/>
      <c r="S7" s="147"/>
      <c r="T7" s="54" t="s">
        <v>25</v>
      </c>
      <c r="U7" s="54" t="s">
        <v>51</v>
      </c>
      <c r="V7" s="135"/>
      <c r="W7" s="135"/>
      <c r="X7" s="150"/>
    </row>
    <row r="8" spans="1:26" ht="20.25" customHeight="1">
      <c r="A8" s="151" t="s">
        <v>196</v>
      </c>
      <c r="B8" s="5" t="s">
        <v>26</v>
      </c>
      <c r="C8" s="6">
        <f aca="true" t="shared" si="0" ref="C8:X9">C11+C14+C17+C20+C23+C26+C29+C32+C35+C38+C41</f>
        <v>157</v>
      </c>
      <c r="D8" s="6">
        <f t="shared" si="0"/>
        <v>43</v>
      </c>
      <c r="E8" s="6">
        <f t="shared" si="0"/>
        <v>471</v>
      </c>
      <c r="F8" s="6">
        <f t="shared" si="0"/>
        <v>23</v>
      </c>
      <c r="G8" s="6">
        <f t="shared" si="0"/>
        <v>137</v>
      </c>
      <c r="H8" s="6">
        <f t="shared" si="0"/>
        <v>111</v>
      </c>
      <c r="I8" s="6">
        <f t="shared" si="0"/>
        <v>83</v>
      </c>
      <c r="J8" s="6">
        <f t="shared" si="0"/>
        <v>52</v>
      </c>
      <c r="K8" s="6">
        <f t="shared" si="0"/>
        <v>0</v>
      </c>
      <c r="L8" s="6">
        <f t="shared" si="0"/>
        <v>156</v>
      </c>
      <c r="M8" s="6">
        <f t="shared" si="0"/>
        <v>23</v>
      </c>
      <c r="N8" s="6">
        <f t="shared" si="0"/>
        <v>0</v>
      </c>
      <c r="O8" s="6">
        <f t="shared" si="0"/>
        <v>1</v>
      </c>
      <c r="P8" s="6">
        <f t="shared" si="0"/>
        <v>13</v>
      </c>
      <c r="Q8" s="6">
        <f>Q11+Q14+Q17+Q20+Q23+Q26+Q29+Q32+Q35+Q38+Q41</f>
        <v>1270</v>
      </c>
      <c r="R8" s="6">
        <f t="shared" si="0"/>
        <v>307</v>
      </c>
      <c r="S8" s="6">
        <f t="shared" si="0"/>
        <v>3</v>
      </c>
      <c r="T8" s="6">
        <f t="shared" si="0"/>
        <v>416</v>
      </c>
      <c r="U8" s="6">
        <f t="shared" si="0"/>
        <v>1164</v>
      </c>
      <c r="V8" s="6">
        <f t="shared" si="0"/>
        <v>461</v>
      </c>
      <c r="W8" s="6">
        <f t="shared" si="0"/>
        <v>1119</v>
      </c>
      <c r="X8" s="7">
        <f t="shared" si="0"/>
        <v>1580</v>
      </c>
      <c r="Y8">
        <f>IF(AND(NOT((Q8+R8+S8)=X8),NOT((T8+U8)=X8),NOT((V8+W8)=X8)),"產地與抽樣地點與產品別有錯",IF((NOT((Q8+R8+S8)=X8)),"產地資料有錯",(IF(NOT((T8+U8)=X8),"抽樣地點有錯",(IF(NOT((V8+W8)=X8),"產品別有誤",""))))))</f>
      </c>
      <c r="Z8">
        <f>IF(NOT(V8+W8=X8),"產品別有誤","")</f>
      </c>
    </row>
    <row r="9" spans="1:26" ht="20.25" customHeight="1">
      <c r="A9" s="152"/>
      <c r="B9" s="8" t="s">
        <v>27</v>
      </c>
      <c r="C9" s="9">
        <f t="shared" si="0"/>
        <v>0</v>
      </c>
      <c r="D9" s="9">
        <f t="shared" si="0"/>
        <v>4</v>
      </c>
      <c r="E9" s="9">
        <f t="shared" si="0"/>
        <v>2</v>
      </c>
      <c r="F9" s="9">
        <f t="shared" si="0"/>
        <v>0</v>
      </c>
      <c r="G9" s="9">
        <f t="shared" si="0"/>
        <v>1</v>
      </c>
      <c r="H9" s="9">
        <f t="shared" si="0"/>
        <v>3</v>
      </c>
      <c r="I9" s="9">
        <f t="shared" si="0"/>
        <v>3</v>
      </c>
      <c r="J9" s="9">
        <f t="shared" si="0"/>
        <v>0</v>
      </c>
      <c r="K9" s="9">
        <f t="shared" si="0"/>
        <v>0</v>
      </c>
      <c r="L9" s="9">
        <f t="shared" si="0"/>
        <v>4</v>
      </c>
      <c r="M9" s="9">
        <f t="shared" si="0"/>
        <v>0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17</v>
      </c>
      <c r="R9" s="9">
        <f t="shared" si="0"/>
        <v>2</v>
      </c>
      <c r="S9" s="9">
        <f t="shared" si="0"/>
        <v>1</v>
      </c>
      <c r="T9" s="9">
        <f t="shared" si="0"/>
        <v>4</v>
      </c>
      <c r="U9" s="9">
        <f t="shared" si="0"/>
        <v>16</v>
      </c>
      <c r="V9" s="9">
        <f t="shared" si="0"/>
        <v>10</v>
      </c>
      <c r="W9" s="9">
        <f t="shared" si="0"/>
        <v>10</v>
      </c>
      <c r="X9" s="10">
        <f t="shared" si="0"/>
        <v>20</v>
      </c>
      <c r="Y9">
        <f>IF(AND(NOT((Q9+R9+S9)=X9),NOT((T9+U9)=X9),NOT((V9+W9)=X9)),"產地與抽樣地點與產品別有錯",IF((NOT((Q9+R9+S9)=X9)),"產地資料有錯",(IF(NOT((T9+U9)=X9),"抽樣地點有錯",(IF(NOT((V9+W9)=X9),"產品別有誤",""))))))</f>
      </c>
      <c r="Z9">
        <f>IF(NOT(V9+W9=X9),"產品別有誤","")</f>
      </c>
    </row>
    <row r="10" spans="1:24" ht="20.25" customHeight="1" thickBot="1">
      <c r="A10" s="153"/>
      <c r="B10" s="11" t="s">
        <v>28</v>
      </c>
      <c r="C10" s="12">
        <f aca="true" t="shared" si="1" ref="C10:X10">IF(AND(C8=0,C9=0),"-",C9/C8*100)</f>
        <v>0</v>
      </c>
      <c r="D10" s="12">
        <f t="shared" si="1"/>
        <v>9.30232558139535</v>
      </c>
      <c r="E10" s="12">
        <f t="shared" si="1"/>
        <v>0.42462845010615713</v>
      </c>
      <c r="F10" s="12">
        <f t="shared" si="1"/>
        <v>0</v>
      </c>
      <c r="G10" s="12">
        <f t="shared" si="1"/>
        <v>0.7299270072992701</v>
      </c>
      <c r="H10" s="12">
        <f t="shared" si="1"/>
        <v>2.7027027027027026</v>
      </c>
      <c r="I10" s="12">
        <f t="shared" si="1"/>
        <v>3.614457831325301</v>
      </c>
      <c r="J10" s="12">
        <f t="shared" si="1"/>
        <v>0</v>
      </c>
      <c r="K10" s="12" t="str">
        <f t="shared" si="1"/>
        <v>-</v>
      </c>
      <c r="L10" s="12">
        <f t="shared" si="1"/>
        <v>2.564102564102564</v>
      </c>
      <c r="M10" s="12">
        <f t="shared" si="1"/>
        <v>0</v>
      </c>
      <c r="N10" s="12" t="str">
        <f t="shared" si="1"/>
        <v>-</v>
      </c>
      <c r="O10" s="12">
        <f t="shared" si="1"/>
        <v>0</v>
      </c>
      <c r="P10" s="12">
        <f t="shared" si="1"/>
        <v>0</v>
      </c>
      <c r="Q10" s="12">
        <f t="shared" si="1"/>
        <v>1.3385826771653544</v>
      </c>
      <c r="R10" s="12">
        <f t="shared" si="1"/>
        <v>0.6514657980456027</v>
      </c>
      <c r="S10" s="12">
        <f t="shared" si="1"/>
        <v>33.33333333333333</v>
      </c>
      <c r="T10" s="12">
        <f t="shared" si="1"/>
        <v>0.9615384615384616</v>
      </c>
      <c r="U10" s="12">
        <f t="shared" si="1"/>
        <v>1.3745704467353952</v>
      </c>
      <c r="V10" s="12">
        <f t="shared" si="1"/>
        <v>2.1691973969631237</v>
      </c>
      <c r="W10" s="12">
        <f t="shared" si="1"/>
        <v>0.8936550491510277</v>
      </c>
      <c r="X10" s="13">
        <f t="shared" si="1"/>
        <v>1.2658227848101267</v>
      </c>
    </row>
    <row r="11" spans="1:25" ht="20.25" customHeight="1">
      <c r="A11" s="178" t="s">
        <v>359</v>
      </c>
      <c r="B11" s="55" t="s">
        <v>26</v>
      </c>
      <c r="C11" s="56">
        <v>12</v>
      </c>
      <c r="D11" s="56">
        <v>0</v>
      </c>
      <c r="E11" s="56">
        <v>2</v>
      </c>
      <c r="F11" s="56">
        <v>0</v>
      </c>
      <c r="G11" s="56">
        <v>3</v>
      </c>
      <c r="H11" s="56">
        <v>0</v>
      </c>
      <c r="I11" s="56">
        <v>10</v>
      </c>
      <c r="J11" s="56">
        <v>0</v>
      </c>
      <c r="K11" s="56">
        <v>0</v>
      </c>
      <c r="L11" s="56">
        <v>3</v>
      </c>
      <c r="M11" s="56">
        <v>0</v>
      </c>
      <c r="N11" s="56">
        <v>0</v>
      </c>
      <c r="O11" s="56">
        <v>0</v>
      </c>
      <c r="P11" s="56">
        <v>0</v>
      </c>
      <c r="Q11" s="57">
        <f>SUM(C11:P11)</f>
        <v>30</v>
      </c>
      <c r="R11" s="57">
        <v>0</v>
      </c>
      <c r="S11" s="57">
        <v>0</v>
      </c>
      <c r="T11" s="56">
        <v>5</v>
      </c>
      <c r="U11" s="58">
        <v>25</v>
      </c>
      <c r="V11" s="56">
        <v>25</v>
      </c>
      <c r="W11" s="56">
        <v>5</v>
      </c>
      <c r="X11" s="59">
        <f>Q11+S11+R11</f>
        <v>30</v>
      </c>
      <c r="Y11">
        <f>IF(AND(NOT((Q11+R11+S11)=X11),NOT((T11+U11)=X11),NOT((V11+W11)=X11)),"產地與抽樣地點與產品別有錯",IF((NOT((Q11+R11+S11)=X11)),"產地資料有錯",(IF(NOT((T11+U11)=X11),"抽樣地點有錯",(IF(NOT((V11+W11)=X11),"產品別有誤",""))))))</f>
      </c>
    </row>
    <row r="12" spans="1:26" ht="20.25" customHeight="1">
      <c r="A12" s="179"/>
      <c r="B12" s="60" t="s">
        <v>27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2">
        <f>SUM(F12:P12)</f>
        <v>0</v>
      </c>
      <c r="R12" s="62">
        <v>0</v>
      </c>
      <c r="S12" s="62">
        <v>0</v>
      </c>
      <c r="T12" s="61">
        <v>0</v>
      </c>
      <c r="U12" s="63">
        <v>0</v>
      </c>
      <c r="V12" s="61">
        <v>0</v>
      </c>
      <c r="W12" s="61">
        <v>0</v>
      </c>
      <c r="X12" s="64">
        <v>0</v>
      </c>
      <c r="Y12">
        <f>IF(AND(NOT((Q12+R12+S12)=X12),NOT((T12+U12)=X12),NOT((V12+W12)=X12)),"產地與抽樣地點與產品別有錯",IF((NOT((Q12+R12+S12)=X12)),"產地資料有錯",(IF(NOT((T12+U12)=X12),"抽樣地點有錯",(IF(NOT((V12+W12)=X12),"產品別有誤",""))))))</f>
      </c>
      <c r="Z12">
        <f>IF(NOT(V12+W12=X12),"產品別有誤","")</f>
      </c>
    </row>
    <row r="13" spans="1:24" ht="20.25" customHeight="1" thickBot="1">
      <c r="A13" s="180"/>
      <c r="B13" s="65" t="s">
        <v>28</v>
      </c>
      <c r="C13" s="66">
        <f aca="true" t="shared" si="2" ref="C13:X13">IF(AND(C11=0,C12=0),"-",C12/C11*100)</f>
        <v>0</v>
      </c>
      <c r="D13" s="66" t="str">
        <f t="shared" si="2"/>
        <v>-</v>
      </c>
      <c r="E13" s="67">
        <f t="shared" si="2"/>
        <v>0</v>
      </c>
      <c r="F13" s="68" t="str">
        <f t="shared" si="2"/>
        <v>-</v>
      </c>
      <c r="G13" s="67">
        <f t="shared" si="2"/>
        <v>0</v>
      </c>
      <c r="H13" s="67" t="str">
        <f t="shared" si="2"/>
        <v>-</v>
      </c>
      <c r="I13" s="67">
        <f t="shared" si="2"/>
        <v>0</v>
      </c>
      <c r="J13" s="67" t="str">
        <f t="shared" si="2"/>
        <v>-</v>
      </c>
      <c r="K13" s="67" t="str">
        <f t="shared" si="2"/>
        <v>-</v>
      </c>
      <c r="L13" s="68">
        <f t="shared" si="2"/>
        <v>0</v>
      </c>
      <c r="M13" s="67" t="str">
        <f t="shared" si="2"/>
        <v>-</v>
      </c>
      <c r="N13" s="67" t="str">
        <f t="shared" si="2"/>
        <v>-</v>
      </c>
      <c r="O13" s="67" t="str">
        <f t="shared" si="2"/>
        <v>-</v>
      </c>
      <c r="P13" s="67" t="str">
        <f t="shared" si="2"/>
        <v>-</v>
      </c>
      <c r="Q13" s="69">
        <f t="shared" si="2"/>
        <v>0</v>
      </c>
      <c r="R13" s="69" t="str">
        <f t="shared" si="2"/>
        <v>-</v>
      </c>
      <c r="S13" s="69" t="str">
        <f t="shared" si="2"/>
        <v>-</v>
      </c>
      <c r="T13" s="67">
        <f t="shared" si="2"/>
        <v>0</v>
      </c>
      <c r="U13" s="70">
        <f t="shared" si="2"/>
        <v>0</v>
      </c>
      <c r="V13" s="67">
        <f t="shared" si="2"/>
        <v>0</v>
      </c>
      <c r="W13" s="67">
        <f t="shared" si="2"/>
        <v>0</v>
      </c>
      <c r="X13" s="71">
        <f t="shared" si="2"/>
        <v>0</v>
      </c>
    </row>
    <row r="14" spans="1:26" ht="20.25" customHeight="1">
      <c r="A14" s="178" t="s">
        <v>360</v>
      </c>
      <c r="B14" s="55" t="s">
        <v>26</v>
      </c>
      <c r="C14" s="56">
        <v>15</v>
      </c>
      <c r="D14" s="56">
        <v>9</v>
      </c>
      <c r="E14" s="56">
        <v>34</v>
      </c>
      <c r="F14" s="56">
        <v>0</v>
      </c>
      <c r="G14" s="56">
        <v>5</v>
      </c>
      <c r="H14" s="56">
        <v>11</v>
      </c>
      <c r="I14" s="56">
        <v>6</v>
      </c>
      <c r="J14" s="56">
        <v>16</v>
      </c>
      <c r="K14" s="56">
        <v>0</v>
      </c>
      <c r="L14" s="56">
        <v>5</v>
      </c>
      <c r="M14" s="56">
        <v>1</v>
      </c>
      <c r="N14" s="56">
        <v>0</v>
      </c>
      <c r="O14" s="56">
        <v>0</v>
      </c>
      <c r="P14" s="56">
        <v>0</v>
      </c>
      <c r="Q14" s="57">
        <f>SUM(C14:P14)</f>
        <v>102</v>
      </c>
      <c r="R14" s="57">
        <v>8</v>
      </c>
      <c r="S14" s="57">
        <v>0</v>
      </c>
      <c r="T14" s="56">
        <v>45</v>
      </c>
      <c r="U14" s="58">
        <v>65</v>
      </c>
      <c r="V14" s="56">
        <v>47</v>
      </c>
      <c r="W14" s="56">
        <v>63</v>
      </c>
      <c r="X14" s="59">
        <v>110</v>
      </c>
      <c r="Y14">
        <f>IF(AND(NOT((Q14+R14+S14)=X14),NOT((T14+U14)=X14)),"產地及抽樣地點有錯",IF((NOT((Q14+R14+S14)=X14)),"產地資料有錯",(IF(NOT((T14+U14)=X14),"抽樣地點有錯",""))))</f>
      </c>
      <c r="Z14">
        <f>IF(NOT(V14+W14=X14),"產品別有誤","")</f>
      </c>
    </row>
    <row r="15" spans="1:26" ht="20.25" customHeight="1">
      <c r="A15" s="179"/>
      <c r="B15" s="60" t="s">
        <v>27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2">
        <f>SUM(F15:P15)</f>
        <v>0</v>
      </c>
      <c r="R15" s="62">
        <v>0</v>
      </c>
      <c r="S15" s="62">
        <v>0</v>
      </c>
      <c r="T15" s="61">
        <v>0</v>
      </c>
      <c r="U15" s="63">
        <v>0</v>
      </c>
      <c r="V15" s="61">
        <v>0</v>
      </c>
      <c r="W15" s="61">
        <v>0</v>
      </c>
      <c r="X15" s="64">
        <v>0</v>
      </c>
      <c r="Y15">
        <f>IF(AND(NOT((Q15+R15+S15)=X15),NOT((T15+U15)=X15)),"產地及抽樣地點有錯",IF((NOT((Q15+R15+S15)=X15)),"產地資料有錯",(IF(NOT((T15+U15)=X15),"抽樣地點有錯",""))))</f>
      </c>
      <c r="Z15">
        <f>IF(NOT(V15+W15=X15),"產品別有誤","")</f>
      </c>
    </row>
    <row r="16" spans="1:24" ht="20.25" customHeight="1" thickBot="1">
      <c r="A16" s="180"/>
      <c r="B16" s="65" t="s">
        <v>28</v>
      </c>
      <c r="C16" s="66">
        <v>0</v>
      </c>
      <c r="D16" s="66">
        <v>0</v>
      </c>
      <c r="E16" s="67">
        <v>0</v>
      </c>
      <c r="F16" s="68" t="s">
        <v>1</v>
      </c>
      <c r="G16" s="67">
        <v>0</v>
      </c>
      <c r="H16" s="67">
        <v>0</v>
      </c>
      <c r="I16" s="67">
        <v>0</v>
      </c>
      <c r="J16" s="67">
        <v>0</v>
      </c>
      <c r="K16" s="67" t="s">
        <v>1</v>
      </c>
      <c r="L16" s="68">
        <v>0</v>
      </c>
      <c r="M16" s="67">
        <v>0</v>
      </c>
      <c r="N16" s="67" t="s">
        <v>1</v>
      </c>
      <c r="O16" s="67" t="str">
        <f>IF(AND(O14=0,O15=0),"-",O15/O14*100)</f>
        <v>-</v>
      </c>
      <c r="P16" s="67" t="str">
        <f>IF(AND(P14=0,P15=0),"-",P15/P14*100)</f>
        <v>-</v>
      </c>
      <c r="Q16" s="69">
        <f>IF(AND(Q14=0,Q15=0),"-",Q15/Q14*100)</f>
        <v>0</v>
      </c>
      <c r="R16" s="69">
        <v>0</v>
      </c>
      <c r="S16" s="69" t="s">
        <v>1</v>
      </c>
      <c r="T16" s="67">
        <v>0</v>
      </c>
      <c r="U16" s="70">
        <v>0</v>
      </c>
      <c r="V16" s="67">
        <v>0</v>
      </c>
      <c r="W16" s="67">
        <v>0</v>
      </c>
      <c r="X16" s="71">
        <v>0</v>
      </c>
    </row>
    <row r="17" spans="1:26" ht="20.25" customHeight="1">
      <c r="A17" s="178" t="s">
        <v>361</v>
      </c>
      <c r="B17" s="55" t="s">
        <v>26</v>
      </c>
      <c r="C17" s="56">
        <v>14</v>
      </c>
      <c r="D17" s="56">
        <v>3</v>
      </c>
      <c r="E17" s="56">
        <v>58</v>
      </c>
      <c r="F17" s="56">
        <v>1</v>
      </c>
      <c r="G17" s="56">
        <v>17</v>
      </c>
      <c r="H17" s="56">
        <v>27</v>
      </c>
      <c r="I17" s="56">
        <v>9</v>
      </c>
      <c r="J17" s="56">
        <v>13</v>
      </c>
      <c r="K17" s="56">
        <v>0</v>
      </c>
      <c r="L17" s="56">
        <v>55</v>
      </c>
      <c r="M17" s="56">
        <v>3</v>
      </c>
      <c r="N17" s="117">
        <v>0</v>
      </c>
      <c r="O17" s="56">
        <v>0</v>
      </c>
      <c r="P17" s="56">
        <v>0</v>
      </c>
      <c r="Q17" s="62">
        <f>SUM(C17:P17)</f>
        <v>200</v>
      </c>
      <c r="R17" s="57">
        <v>30</v>
      </c>
      <c r="S17" s="57">
        <v>0</v>
      </c>
      <c r="T17" s="56">
        <v>37</v>
      </c>
      <c r="U17" s="58">
        <v>193</v>
      </c>
      <c r="V17" s="56">
        <v>58</v>
      </c>
      <c r="W17" s="56">
        <v>172</v>
      </c>
      <c r="X17" s="59">
        <v>230</v>
      </c>
      <c r="Y17">
        <f>IF(AND(NOT((Q17+R17+S17)=X17),NOT((T17+U17)=X17)),"產地及抽樣地點有錯",IF((NOT((Q17+R17+S17)=X17)),"產地資料有錯",(IF(NOT((T17+U17)=X17),"抽樣地點有錯",""))))</f>
      </c>
      <c r="Z17">
        <f>IF(NOT(V17+W17=X17),"產品別有誤","")</f>
      </c>
    </row>
    <row r="18" spans="1:26" ht="20.25" customHeight="1">
      <c r="A18" s="179"/>
      <c r="B18" s="60" t="s">
        <v>27</v>
      </c>
      <c r="C18" s="61">
        <v>0</v>
      </c>
      <c r="D18" s="61">
        <v>0</v>
      </c>
      <c r="E18" s="61">
        <v>1</v>
      </c>
      <c r="F18" s="61">
        <v>0</v>
      </c>
      <c r="G18" s="61">
        <v>0</v>
      </c>
      <c r="H18" s="61">
        <v>1</v>
      </c>
      <c r="I18" s="61">
        <v>3</v>
      </c>
      <c r="J18" s="61">
        <v>0</v>
      </c>
      <c r="K18" s="61">
        <v>0</v>
      </c>
      <c r="L18" s="61">
        <v>1</v>
      </c>
      <c r="M18" s="61">
        <v>0</v>
      </c>
      <c r="N18" s="61">
        <v>0</v>
      </c>
      <c r="O18" s="61">
        <v>0</v>
      </c>
      <c r="P18" s="61">
        <v>0</v>
      </c>
      <c r="Q18" s="62">
        <f>SUM(C18:P18)</f>
        <v>6</v>
      </c>
      <c r="R18" s="62">
        <v>0</v>
      </c>
      <c r="S18" s="62">
        <v>0</v>
      </c>
      <c r="T18" s="61">
        <v>0</v>
      </c>
      <c r="U18" s="63">
        <v>6</v>
      </c>
      <c r="V18" s="61">
        <v>6</v>
      </c>
      <c r="W18" s="61">
        <v>0</v>
      </c>
      <c r="X18" s="64">
        <v>6</v>
      </c>
      <c r="Y18">
        <f>IF(AND(NOT((Q18+R18+S18)=X18),NOT((T18+U18)=X18)),"產地及抽樣地點有錯",IF((NOT((Q18+R18+S18)=X18)),"產地資料有錯",(IF(NOT((T18+U18)=X18),"抽樣地點有錯",""))))</f>
      </c>
      <c r="Z18">
        <f>IF(NOT(V18+W18=X18),"產品別有誤","")</f>
      </c>
    </row>
    <row r="19" spans="1:24" ht="20.25" customHeight="1" thickBot="1">
      <c r="A19" s="180"/>
      <c r="B19" s="65" t="s">
        <v>28</v>
      </c>
      <c r="C19" s="67">
        <v>0</v>
      </c>
      <c r="D19" s="67">
        <v>0</v>
      </c>
      <c r="E19" s="67">
        <v>1.7241379310344827</v>
      </c>
      <c r="F19" s="67">
        <v>0</v>
      </c>
      <c r="G19" s="67">
        <v>0</v>
      </c>
      <c r="H19" s="67">
        <v>3.7037037037037033</v>
      </c>
      <c r="I19" s="67">
        <v>33.33333333333333</v>
      </c>
      <c r="J19" s="67">
        <v>0</v>
      </c>
      <c r="K19" s="67" t="s">
        <v>1</v>
      </c>
      <c r="L19" s="67">
        <v>1.8181818181818181</v>
      </c>
      <c r="M19" s="67">
        <v>0</v>
      </c>
      <c r="N19" s="67" t="s">
        <v>1</v>
      </c>
      <c r="O19" s="67" t="str">
        <f>IF(AND(O17=0,O18=0),"-",O18/O17*100)</f>
        <v>-</v>
      </c>
      <c r="P19" s="67" t="str">
        <f>IF(AND(P17=0,P18=0),"-",P18/P17*100)</f>
        <v>-</v>
      </c>
      <c r="Q19" s="69">
        <f>IF(AND(Q17=0,Q18=0),"-",Q18/Q17*100)</f>
        <v>3</v>
      </c>
      <c r="R19" s="69">
        <v>0</v>
      </c>
      <c r="S19" s="69" t="s">
        <v>1</v>
      </c>
      <c r="T19" s="67">
        <v>0</v>
      </c>
      <c r="U19" s="70">
        <v>3.1088082901554404</v>
      </c>
      <c r="V19" s="67">
        <v>10.344827586206897</v>
      </c>
      <c r="W19" s="67">
        <v>0</v>
      </c>
      <c r="X19" s="71">
        <v>2.608695652173913</v>
      </c>
    </row>
    <row r="20" spans="1:26" ht="20.25" customHeight="1">
      <c r="A20" s="178" t="s">
        <v>362</v>
      </c>
      <c r="B20" s="55" t="s">
        <v>26</v>
      </c>
      <c r="C20" s="56">
        <v>18</v>
      </c>
      <c r="D20" s="56">
        <v>5</v>
      </c>
      <c r="E20" s="56">
        <v>45</v>
      </c>
      <c r="F20" s="56">
        <v>7</v>
      </c>
      <c r="G20" s="56">
        <v>15</v>
      </c>
      <c r="H20" s="56">
        <v>4</v>
      </c>
      <c r="I20" s="56">
        <v>6</v>
      </c>
      <c r="J20" s="56">
        <v>2</v>
      </c>
      <c r="K20" s="56">
        <v>0</v>
      </c>
      <c r="L20" s="56">
        <v>6</v>
      </c>
      <c r="M20" s="56">
        <v>3</v>
      </c>
      <c r="N20" s="117">
        <v>0</v>
      </c>
      <c r="O20" s="56">
        <v>0</v>
      </c>
      <c r="P20" s="56">
        <v>0</v>
      </c>
      <c r="Q20" s="62">
        <f>SUM(C20:P20)</f>
        <v>111</v>
      </c>
      <c r="R20" s="57">
        <v>23</v>
      </c>
      <c r="S20" s="57">
        <v>0</v>
      </c>
      <c r="T20" s="56">
        <v>37</v>
      </c>
      <c r="U20" s="58">
        <v>97</v>
      </c>
      <c r="V20" s="56">
        <v>68</v>
      </c>
      <c r="W20" s="56">
        <v>66</v>
      </c>
      <c r="X20" s="59">
        <v>134</v>
      </c>
      <c r="Y20">
        <f>IF(AND(NOT((Q20+R20+S20)=X20),NOT((T20+U20)=X20)),"產地及抽樣地點有錯",IF((NOT((Q20+R20+S20)=X20)),"產地資料有錯",(IF(NOT((T20+U20)=X20),"抽樣地點有錯",""))))</f>
      </c>
      <c r="Z20">
        <f>IF(NOT(V20+W20=X20),"產品別有誤","")</f>
      </c>
    </row>
    <row r="21" spans="1:26" ht="20.25" customHeight="1">
      <c r="A21" s="179"/>
      <c r="B21" s="60" t="s">
        <v>27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f>SUM(C21:P21)</f>
        <v>0</v>
      </c>
      <c r="R21" s="62">
        <v>0</v>
      </c>
      <c r="S21" s="62">
        <v>0</v>
      </c>
      <c r="T21" s="61">
        <v>0</v>
      </c>
      <c r="U21" s="63">
        <v>0</v>
      </c>
      <c r="V21" s="61">
        <v>0</v>
      </c>
      <c r="W21" s="61">
        <v>0</v>
      </c>
      <c r="X21" s="64">
        <v>0</v>
      </c>
      <c r="Y21">
        <f>IF(AND(NOT((Q21+R21+S21)=X21),NOT((T21+U21)=X21)),"產地及抽樣地點有錯",IF((NOT((Q21+R21+S21)=X21)),"產地資料有錯",(IF(NOT((T21+U21)=X21),"抽樣地點有錯",""))))</f>
      </c>
      <c r="Z21">
        <f>IF(NOT(V21+W21=X21),"產品別有誤","")</f>
      </c>
    </row>
    <row r="22" spans="1:24" ht="20.25" customHeight="1" thickBot="1">
      <c r="A22" s="180"/>
      <c r="B22" s="65" t="s">
        <v>28</v>
      </c>
      <c r="C22" s="67">
        <f aca="true" t="shared" si="3" ref="C22:X22">IF(AND(C20=0,C21=0),"-",C21/C20*100)</f>
        <v>0</v>
      </c>
      <c r="D22" s="67">
        <f t="shared" si="3"/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 t="str">
        <f t="shared" si="3"/>
        <v>-</v>
      </c>
      <c r="L22" s="67">
        <f t="shared" si="3"/>
        <v>0</v>
      </c>
      <c r="M22" s="67">
        <f t="shared" si="3"/>
        <v>0</v>
      </c>
      <c r="N22" s="67" t="str">
        <f t="shared" si="3"/>
        <v>-</v>
      </c>
      <c r="O22" s="67" t="str">
        <f>IF(AND(O20=0,O21=0),"-",O21/O20*100)</f>
        <v>-</v>
      </c>
      <c r="P22" s="67" t="str">
        <f>IF(AND(P20=0,P21=0),"-",P21/P20*100)</f>
        <v>-</v>
      </c>
      <c r="Q22" s="69">
        <f>IF(AND(Q20=0,Q21=0),"-",Q21/Q20*100)</f>
        <v>0</v>
      </c>
      <c r="R22" s="69">
        <f t="shared" si="3"/>
        <v>0</v>
      </c>
      <c r="S22" s="69" t="str">
        <f t="shared" si="3"/>
        <v>-</v>
      </c>
      <c r="T22" s="67">
        <f t="shared" si="3"/>
        <v>0</v>
      </c>
      <c r="U22" s="70">
        <f t="shared" si="3"/>
        <v>0</v>
      </c>
      <c r="V22" s="67">
        <f t="shared" si="3"/>
        <v>0</v>
      </c>
      <c r="W22" s="67">
        <f t="shared" si="3"/>
        <v>0</v>
      </c>
      <c r="X22" s="71">
        <f t="shared" si="3"/>
        <v>0</v>
      </c>
    </row>
    <row r="23" spans="1:24" ht="20.25" customHeight="1">
      <c r="A23" s="178" t="s">
        <v>363</v>
      </c>
      <c r="B23" s="55" t="s">
        <v>26</v>
      </c>
      <c r="C23" s="56">
        <v>19</v>
      </c>
      <c r="D23" s="56">
        <v>2</v>
      </c>
      <c r="E23" s="56">
        <v>59</v>
      </c>
      <c r="F23" s="56">
        <v>4</v>
      </c>
      <c r="G23" s="56">
        <v>23</v>
      </c>
      <c r="H23" s="56">
        <v>28</v>
      </c>
      <c r="I23" s="56">
        <v>11</v>
      </c>
      <c r="J23" s="56">
        <v>5</v>
      </c>
      <c r="K23" s="56">
        <v>0</v>
      </c>
      <c r="L23" s="56">
        <v>17</v>
      </c>
      <c r="M23" s="56">
        <v>4</v>
      </c>
      <c r="N23" s="117">
        <v>0</v>
      </c>
      <c r="O23" s="56">
        <v>0</v>
      </c>
      <c r="P23" s="56">
        <v>0</v>
      </c>
      <c r="Q23" s="62">
        <f>SUM(C23:P23)</f>
        <v>172</v>
      </c>
      <c r="R23" s="57">
        <v>39</v>
      </c>
      <c r="S23" s="57">
        <v>1</v>
      </c>
      <c r="T23" s="56">
        <v>44</v>
      </c>
      <c r="U23" s="58">
        <v>168</v>
      </c>
      <c r="V23" s="56">
        <v>64</v>
      </c>
      <c r="W23" s="56">
        <v>148</v>
      </c>
      <c r="X23" s="59">
        <v>212</v>
      </c>
    </row>
    <row r="24" spans="1:24" ht="20.25" customHeight="1">
      <c r="A24" s="179"/>
      <c r="B24" s="60" t="s">
        <v>27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2</v>
      </c>
      <c r="I24" s="61">
        <v>0</v>
      </c>
      <c r="J24" s="61">
        <v>0</v>
      </c>
      <c r="K24" s="61">
        <v>0</v>
      </c>
      <c r="L24" s="61">
        <v>2</v>
      </c>
      <c r="M24" s="61">
        <v>0</v>
      </c>
      <c r="N24" s="61">
        <v>0</v>
      </c>
      <c r="O24" s="61">
        <v>0</v>
      </c>
      <c r="P24" s="61">
        <v>0</v>
      </c>
      <c r="Q24" s="62">
        <f>SUM(C24:P24)</f>
        <v>4</v>
      </c>
      <c r="R24" s="61">
        <v>0</v>
      </c>
      <c r="S24" s="61">
        <v>0</v>
      </c>
      <c r="T24" s="61">
        <v>2</v>
      </c>
      <c r="U24" s="61">
        <v>2</v>
      </c>
      <c r="V24" s="61">
        <v>2</v>
      </c>
      <c r="W24" s="61">
        <v>2</v>
      </c>
      <c r="X24" s="88">
        <v>4</v>
      </c>
    </row>
    <row r="25" spans="1:24" ht="20.25" customHeight="1" thickBot="1">
      <c r="A25" s="180"/>
      <c r="B25" s="65" t="s">
        <v>28</v>
      </c>
      <c r="C25" s="67">
        <f aca="true" t="shared" si="4" ref="C25:X25">IF(AND(C23=0,C24=0),"-",C24/C23*100)</f>
        <v>0</v>
      </c>
      <c r="D25" s="67">
        <f t="shared" si="4"/>
        <v>0</v>
      </c>
      <c r="E25" s="67">
        <f t="shared" si="4"/>
        <v>0</v>
      </c>
      <c r="F25" s="67">
        <f t="shared" si="4"/>
        <v>0</v>
      </c>
      <c r="G25" s="67">
        <f t="shared" si="4"/>
        <v>0</v>
      </c>
      <c r="H25" s="67">
        <f t="shared" si="4"/>
        <v>7.142857142857142</v>
      </c>
      <c r="I25" s="67">
        <f t="shared" si="4"/>
        <v>0</v>
      </c>
      <c r="J25" s="67">
        <f t="shared" si="4"/>
        <v>0</v>
      </c>
      <c r="K25" s="67" t="str">
        <f t="shared" si="4"/>
        <v>-</v>
      </c>
      <c r="L25" s="67">
        <f t="shared" si="4"/>
        <v>11.76470588235294</v>
      </c>
      <c r="M25" s="67">
        <f t="shared" si="4"/>
        <v>0</v>
      </c>
      <c r="N25" s="67" t="str">
        <f t="shared" si="4"/>
        <v>-</v>
      </c>
      <c r="O25" s="67" t="str">
        <f>IF(AND(O23=0,O24=0),"-",O24/O23*100)</f>
        <v>-</v>
      </c>
      <c r="P25" s="67" t="str">
        <f>IF(AND(P23=0,P24=0),"-",P24/P23*100)</f>
        <v>-</v>
      </c>
      <c r="Q25" s="69">
        <f>IF(AND(Q23=0,Q24=0),"-",Q24/Q23*100)</f>
        <v>2.3255813953488373</v>
      </c>
      <c r="R25" s="69">
        <f t="shared" si="4"/>
        <v>0</v>
      </c>
      <c r="S25" s="69">
        <f t="shared" si="4"/>
        <v>0</v>
      </c>
      <c r="T25" s="67">
        <f t="shared" si="4"/>
        <v>4.545454545454546</v>
      </c>
      <c r="U25" s="70">
        <f t="shared" si="4"/>
        <v>1.1904761904761905</v>
      </c>
      <c r="V25" s="67">
        <f t="shared" si="4"/>
        <v>3.125</v>
      </c>
      <c r="W25" s="67">
        <f t="shared" si="4"/>
        <v>1.3513513513513513</v>
      </c>
      <c r="X25" s="71">
        <f t="shared" si="4"/>
        <v>1.8867924528301887</v>
      </c>
    </row>
    <row r="26" spans="1:24" ht="20.25" customHeight="1">
      <c r="A26" s="178" t="s">
        <v>364</v>
      </c>
      <c r="B26" s="55" t="s">
        <v>26</v>
      </c>
      <c r="C26" s="56">
        <v>27</v>
      </c>
      <c r="D26" s="56">
        <v>6</v>
      </c>
      <c r="E26" s="56">
        <v>74</v>
      </c>
      <c r="F26" s="56">
        <v>1</v>
      </c>
      <c r="G26" s="56">
        <v>10</v>
      </c>
      <c r="H26" s="56">
        <v>9</v>
      </c>
      <c r="I26" s="56">
        <v>5</v>
      </c>
      <c r="J26" s="56">
        <v>4</v>
      </c>
      <c r="K26" s="56">
        <v>0</v>
      </c>
      <c r="L26" s="56">
        <v>29</v>
      </c>
      <c r="M26" s="56">
        <v>7</v>
      </c>
      <c r="N26" s="117">
        <v>0</v>
      </c>
      <c r="O26" s="56">
        <v>0</v>
      </c>
      <c r="P26" s="56">
        <v>0</v>
      </c>
      <c r="Q26" s="62">
        <f>SUM(C26:P26)</f>
        <v>172</v>
      </c>
      <c r="R26" s="57">
        <v>31</v>
      </c>
      <c r="S26" s="57">
        <v>0</v>
      </c>
      <c r="T26" s="56">
        <v>55</v>
      </c>
      <c r="U26" s="58">
        <v>148</v>
      </c>
      <c r="V26" s="56">
        <v>54</v>
      </c>
      <c r="W26" s="56">
        <v>149</v>
      </c>
      <c r="X26" s="59">
        <v>203</v>
      </c>
    </row>
    <row r="27" spans="1:24" ht="20.25" customHeight="1">
      <c r="A27" s="179"/>
      <c r="B27" s="60" t="s">
        <v>27</v>
      </c>
      <c r="C27" s="61">
        <v>0</v>
      </c>
      <c r="D27" s="61">
        <v>1</v>
      </c>
      <c r="E27" s="61">
        <v>1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2">
        <f>SUM(C27:P27)</f>
        <v>2</v>
      </c>
      <c r="R27" s="62">
        <v>2</v>
      </c>
      <c r="S27" s="62">
        <v>0</v>
      </c>
      <c r="T27" s="61">
        <v>1</v>
      </c>
      <c r="U27" s="63">
        <v>3</v>
      </c>
      <c r="V27" s="61">
        <v>1</v>
      </c>
      <c r="W27" s="61">
        <v>3</v>
      </c>
      <c r="X27" s="64">
        <v>4</v>
      </c>
    </row>
    <row r="28" spans="1:24" ht="20.25" customHeight="1" thickBot="1">
      <c r="A28" s="180"/>
      <c r="B28" s="65" t="s">
        <v>28</v>
      </c>
      <c r="C28" s="67">
        <f aca="true" t="shared" si="5" ref="C28:X28">IF(AND(C26=0,C27=0),"-",C27/C26*100)</f>
        <v>0</v>
      </c>
      <c r="D28" s="67">
        <f t="shared" si="5"/>
        <v>16.666666666666664</v>
      </c>
      <c r="E28" s="67">
        <f t="shared" si="5"/>
        <v>1.3513513513513513</v>
      </c>
      <c r="F28" s="67">
        <f t="shared" si="5"/>
        <v>0</v>
      </c>
      <c r="G28" s="67">
        <f t="shared" si="5"/>
        <v>0</v>
      </c>
      <c r="H28" s="67">
        <f t="shared" si="5"/>
        <v>0</v>
      </c>
      <c r="I28" s="67">
        <f t="shared" si="5"/>
        <v>0</v>
      </c>
      <c r="J28" s="67">
        <f t="shared" si="5"/>
        <v>0</v>
      </c>
      <c r="K28" s="67" t="str">
        <f t="shared" si="5"/>
        <v>-</v>
      </c>
      <c r="L28" s="67">
        <f t="shared" si="5"/>
        <v>0</v>
      </c>
      <c r="M28" s="67">
        <f t="shared" si="5"/>
        <v>0</v>
      </c>
      <c r="N28" s="67" t="str">
        <f t="shared" si="5"/>
        <v>-</v>
      </c>
      <c r="O28" s="67" t="str">
        <f>IF(AND(O26=0,O27=0),"-",O27/O26*100)</f>
        <v>-</v>
      </c>
      <c r="P28" s="67" t="str">
        <f>IF(AND(P26=0,P27=0),"-",P27/P26*100)</f>
        <v>-</v>
      </c>
      <c r="Q28" s="69">
        <f t="shared" si="5"/>
        <v>1.1627906976744187</v>
      </c>
      <c r="R28" s="69">
        <f t="shared" si="5"/>
        <v>6.451612903225806</v>
      </c>
      <c r="S28" s="69" t="str">
        <f t="shared" si="5"/>
        <v>-</v>
      </c>
      <c r="T28" s="67">
        <f t="shared" si="5"/>
        <v>1.8181818181818181</v>
      </c>
      <c r="U28" s="70">
        <f t="shared" si="5"/>
        <v>2.027027027027027</v>
      </c>
      <c r="V28" s="67">
        <f t="shared" si="5"/>
        <v>1.8518518518518516</v>
      </c>
      <c r="W28" s="67">
        <f t="shared" si="5"/>
        <v>2.013422818791946</v>
      </c>
      <c r="X28" s="71">
        <f t="shared" si="5"/>
        <v>1.9704433497536946</v>
      </c>
    </row>
    <row r="29" spans="1:24" ht="20.25" customHeight="1">
      <c r="A29" s="178" t="s">
        <v>365</v>
      </c>
      <c r="B29" s="55" t="s">
        <v>26</v>
      </c>
      <c r="C29" s="56">
        <v>15</v>
      </c>
      <c r="D29" s="56">
        <v>9</v>
      </c>
      <c r="E29" s="56">
        <v>68</v>
      </c>
      <c r="F29" s="56">
        <v>8</v>
      </c>
      <c r="G29" s="56">
        <v>30</v>
      </c>
      <c r="H29" s="56">
        <v>7</v>
      </c>
      <c r="I29" s="56">
        <v>17</v>
      </c>
      <c r="J29" s="56">
        <v>5</v>
      </c>
      <c r="K29" s="56">
        <v>0</v>
      </c>
      <c r="L29" s="56">
        <v>13</v>
      </c>
      <c r="M29" s="56">
        <v>5</v>
      </c>
      <c r="N29" s="117">
        <v>0</v>
      </c>
      <c r="O29" s="117">
        <v>1</v>
      </c>
      <c r="P29" s="117">
        <v>0</v>
      </c>
      <c r="Q29" s="62">
        <f>SUM(C29:P29)</f>
        <v>178</v>
      </c>
      <c r="R29" s="57">
        <v>48</v>
      </c>
      <c r="S29" s="57">
        <v>0</v>
      </c>
      <c r="T29" s="56">
        <v>67</v>
      </c>
      <c r="U29" s="58">
        <v>159</v>
      </c>
      <c r="V29" s="56">
        <v>47</v>
      </c>
      <c r="W29" s="56">
        <v>179</v>
      </c>
      <c r="X29" s="59">
        <v>226</v>
      </c>
    </row>
    <row r="30" spans="1:24" ht="20.25" customHeight="1">
      <c r="A30" s="179"/>
      <c r="B30" s="60" t="s">
        <v>27</v>
      </c>
      <c r="C30" s="61">
        <v>0</v>
      </c>
      <c r="D30" s="61">
        <v>1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2">
        <f>SUM(C30:P30)</f>
        <v>1</v>
      </c>
      <c r="R30" s="62">
        <v>0</v>
      </c>
      <c r="S30" s="62">
        <v>0</v>
      </c>
      <c r="T30" s="61">
        <v>0</v>
      </c>
      <c r="U30" s="63">
        <v>1</v>
      </c>
      <c r="V30" s="61">
        <v>1</v>
      </c>
      <c r="W30" s="61">
        <v>0</v>
      </c>
      <c r="X30" s="64">
        <v>1</v>
      </c>
    </row>
    <row r="31" spans="1:24" ht="20.25" customHeight="1" thickBot="1">
      <c r="A31" s="180"/>
      <c r="B31" s="65" t="s">
        <v>28</v>
      </c>
      <c r="C31" s="67">
        <f aca="true" t="shared" si="6" ref="C31:N31">IF(AND(C29=0,C30=0),"-",C30/C29*100)</f>
        <v>0</v>
      </c>
      <c r="D31" s="67">
        <f t="shared" si="6"/>
        <v>11.11111111111111</v>
      </c>
      <c r="E31" s="67">
        <f t="shared" si="6"/>
        <v>0</v>
      </c>
      <c r="F31" s="67">
        <f t="shared" si="6"/>
        <v>0</v>
      </c>
      <c r="G31" s="67">
        <f t="shared" si="6"/>
        <v>0</v>
      </c>
      <c r="H31" s="67">
        <f t="shared" si="6"/>
        <v>0</v>
      </c>
      <c r="I31" s="67">
        <f t="shared" si="6"/>
        <v>0</v>
      </c>
      <c r="J31" s="67">
        <f t="shared" si="6"/>
        <v>0</v>
      </c>
      <c r="K31" s="67" t="str">
        <f t="shared" si="6"/>
        <v>-</v>
      </c>
      <c r="L31" s="67">
        <f t="shared" si="6"/>
        <v>0</v>
      </c>
      <c r="M31" s="67">
        <f t="shared" si="6"/>
        <v>0</v>
      </c>
      <c r="N31" s="67" t="str">
        <f t="shared" si="6"/>
        <v>-</v>
      </c>
      <c r="O31" s="67">
        <f>IF(AND(O29=0,O30=0),"-",O30/O29*100)</f>
        <v>0</v>
      </c>
      <c r="P31" s="67" t="str">
        <f>IF(AND(P29=0,P30=0),"-",P30/P29*100)</f>
        <v>-</v>
      </c>
      <c r="Q31" s="69">
        <f aca="true" t="shared" si="7" ref="Q31:X31">IF(AND(Q29=0,Q30=0),"-",Q30/Q29*100)</f>
        <v>0.5617977528089888</v>
      </c>
      <c r="R31" s="69">
        <f t="shared" si="7"/>
        <v>0</v>
      </c>
      <c r="S31" s="69" t="str">
        <f t="shared" si="7"/>
        <v>-</v>
      </c>
      <c r="T31" s="67">
        <f t="shared" si="7"/>
        <v>0</v>
      </c>
      <c r="U31" s="70">
        <f t="shared" si="7"/>
        <v>0.628930817610063</v>
      </c>
      <c r="V31" s="67">
        <f t="shared" si="7"/>
        <v>2.127659574468085</v>
      </c>
      <c r="W31" s="67">
        <f t="shared" si="7"/>
        <v>0</v>
      </c>
      <c r="X31" s="71">
        <f t="shared" si="7"/>
        <v>0.4424778761061947</v>
      </c>
    </row>
    <row r="32" spans="1:24" ht="20.25" customHeight="1">
      <c r="A32" s="178" t="s">
        <v>366</v>
      </c>
      <c r="B32" s="55" t="s">
        <v>26</v>
      </c>
      <c r="C32" s="56">
        <v>12</v>
      </c>
      <c r="D32" s="56">
        <v>0</v>
      </c>
      <c r="E32" s="56">
        <v>12</v>
      </c>
      <c r="F32" s="56">
        <v>0</v>
      </c>
      <c r="G32" s="56">
        <v>9</v>
      </c>
      <c r="H32" s="56">
        <v>3</v>
      </c>
      <c r="I32" s="56">
        <v>3</v>
      </c>
      <c r="J32" s="56">
        <v>3</v>
      </c>
      <c r="K32" s="56">
        <v>0</v>
      </c>
      <c r="L32" s="56">
        <v>1</v>
      </c>
      <c r="M32" s="56">
        <v>0</v>
      </c>
      <c r="N32" s="117">
        <v>0</v>
      </c>
      <c r="O32" s="117">
        <v>0</v>
      </c>
      <c r="P32" s="117">
        <v>1</v>
      </c>
      <c r="Q32" s="62">
        <v>44</v>
      </c>
      <c r="R32" s="57">
        <v>13</v>
      </c>
      <c r="S32" s="57">
        <v>0</v>
      </c>
      <c r="T32" s="56">
        <v>12</v>
      </c>
      <c r="U32" s="58">
        <v>45</v>
      </c>
      <c r="V32" s="56">
        <v>9</v>
      </c>
      <c r="W32" s="56">
        <v>48</v>
      </c>
      <c r="X32" s="59">
        <v>57</v>
      </c>
    </row>
    <row r="33" spans="1:24" ht="20.25" customHeight="1">
      <c r="A33" s="179"/>
      <c r="B33" s="60" t="s">
        <v>27</v>
      </c>
      <c r="C33" s="61">
        <v>0</v>
      </c>
      <c r="D33" s="61">
        <v>0</v>
      </c>
      <c r="E33" s="61">
        <v>0</v>
      </c>
      <c r="F33" s="61">
        <v>0</v>
      </c>
      <c r="G33" s="61">
        <v>1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2">
        <v>1</v>
      </c>
      <c r="R33" s="62">
        <v>0</v>
      </c>
      <c r="S33" s="62">
        <v>0</v>
      </c>
      <c r="T33" s="61">
        <v>0</v>
      </c>
      <c r="U33" s="63">
        <v>1</v>
      </c>
      <c r="V33" s="61">
        <v>0</v>
      </c>
      <c r="W33" s="61">
        <v>1</v>
      </c>
      <c r="X33" s="64">
        <v>1</v>
      </c>
    </row>
    <row r="34" spans="1:24" ht="20.25" customHeight="1" thickBot="1">
      <c r="A34" s="180"/>
      <c r="B34" s="65" t="s">
        <v>28</v>
      </c>
      <c r="C34" s="66">
        <f aca="true" t="shared" si="8" ref="C34:N34">IF(AND(C32=0,C33=0),"-",C33/C32*100)</f>
        <v>0</v>
      </c>
      <c r="D34" s="66" t="str">
        <f t="shared" si="8"/>
        <v>-</v>
      </c>
      <c r="E34" s="67">
        <f t="shared" si="8"/>
        <v>0</v>
      </c>
      <c r="F34" s="67" t="str">
        <f t="shared" si="8"/>
        <v>-</v>
      </c>
      <c r="G34" s="67">
        <f t="shared" si="8"/>
        <v>11.11111111111111</v>
      </c>
      <c r="H34" s="67">
        <f t="shared" si="8"/>
        <v>0</v>
      </c>
      <c r="I34" s="67">
        <f t="shared" si="8"/>
        <v>0</v>
      </c>
      <c r="J34" s="67">
        <f t="shared" si="8"/>
        <v>0</v>
      </c>
      <c r="K34" s="67" t="str">
        <f t="shared" si="8"/>
        <v>-</v>
      </c>
      <c r="L34" s="67">
        <f t="shared" si="8"/>
        <v>0</v>
      </c>
      <c r="M34" s="67" t="str">
        <f t="shared" si="8"/>
        <v>-</v>
      </c>
      <c r="N34" s="67" t="str">
        <f t="shared" si="8"/>
        <v>-</v>
      </c>
      <c r="O34" s="67" t="str">
        <f>IF(AND(O32=0,O33=0),"-",O33/O32*100)</f>
        <v>-</v>
      </c>
      <c r="P34" s="67">
        <f>IF(AND(P32=0,P33=0),"-",P33/P32*100)</f>
        <v>0</v>
      </c>
      <c r="Q34" s="69">
        <f aca="true" t="shared" si="9" ref="Q34:X34">IF(AND(Q32=0,Q33=0),"-",Q33/Q32*100)</f>
        <v>2.272727272727273</v>
      </c>
      <c r="R34" s="69">
        <f t="shared" si="9"/>
        <v>0</v>
      </c>
      <c r="S34" s="69" t="str">
        <f t="shared" si="9"/>
        <v>-</v>
      </c>
      <c r="T34" s="67">
        <f t="shared" si="9"/>
        <v>0</v>
      </c>
      <c r="U34" s="70">
        <f t="shared" si="9"/>
        <v>2.2222222222222223</v>
      </c>
      <c r="V34" s="67">
        <f t="shared" si="9"/>
        <v>0</v>
      </c>
      <c r="W34" s="67">
        <f t="shared" si="9"/>
        <v>2.083333333333333</v>
      </c>
      <c r="X34" s="71">
        <f t="shared" si="9"/>
        <v>1.7543859649122806</v>
      </c>
    </row>
    <row r="35" spans="1:24" ht="20.25" customHeight="1">
      <c r="A35" s="178" t="s">
        <v>367</v>
      </c>
      <c r="B35" s="55" t="s">
        <v>26</v>
      </c>
      <c r="C35" s="56">
        <v>1</v>
      </c>
      <c r="D35" s="56">
        <v>0</v>
      </c>
      <c r="E35" s="56">
        <v>31</v>
      </c>
      <c r="F35" s="56">
        <v>0</v>
      </c>
      <c r="G35" s="56">
        <v>3</v>
      </c>
      <c r="H35" s="56">
        <v>8</v>
      </c>
      <c r="I35" s="56">
        <v>2</v>
      </c>
      <c r="J35" s="56">
        <v>1</v>
      </c>
      <c r="K35" s="56">
        <v>0</v>
      </c>
      <c r="L35" s="56">
        <v>2</v>
      </c>
      <c r="M35" s="56">
        <v>0</v>
      </c>
      <c r="N35" s="117">
        <v>0</v>
      </c>
      <c r="O35" s="117">
        <v>0</v>
      </c>
      <c r="P35" s="117">
        <v>4</v>
      </c>
      <c r="Q35" s="62">
        <v>52</v>
      </c>
      <c r="R35" s="57">
        <v>28</v>
      </c>
      <c r="S35" s="57">
        <v>0</v>
      </c>
      <c r="T35" s="56">
        <v>21</v>
      </c>
      <c r="U35" s="58">
        <v>59</v>
      </c>
      <c r="V35" s="56">
        <v>17</v>
      </c>
      <c r="W35" s="56">
        <v>63</v>
      </c>
      <c r="X35" s="59">
        <v>80</v>
      </c>
    </row>
    <row r="36" spans="1:24" ht="20.25" customHeight="1">
      <c r="A36" s="179"/>
      <c r="B36" s="60" t="s">
        <v>27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1</v>
      </c>
      <c r="M36" s="61">
        <v>0</v>
      </c>
      <c r="N36" s="61">
        <v>0</v>
      </c>
      <c r="O36" s="61">
        <v>0</v>
      </c>
      <c r="P36" s="61">
        <v>0</v>
      </c>
      <c r="Q36" s="62">
        <v>1</v>
      </c>
      <c r="R36" s="62">
        <v>0</v>
      </c>
      <c r="S36" s="62">
        <v>0</v>
      </c>
      <c r="T36" s="61">
        <v>1</v>
      </c>
      <c r="U36" s="63"/>
      <c r="V36" s="61">
        <v>0</v>
      </c>
      <c r="W36" s="61">
        <v>1</v>
      </c>
      <c r="X36" s="64">
        <v>1</v>
      </c>
    </row>
    <row r="37" spans="1:24" ht="20.25" customHeight="1" thickBot="1">
      <c r="A37" s="180"/>
      <c r="B37" s="65" t="s">
        <v>28</v>
      </c>
      <c r="C37" s="66">
        <f aca="true" t="shared" si="10" ref="C37:X37">IF(AND(C35=0,C36=0),"-",C36/C35*100)</f>
        <v>0</v>
      </c>
      <c r="D37" s="66" t="str">
        <f t="shared" si="10"/>
        <v>-</v>
      </c>
      <c r="E37" s="67">
        <f t="shared" si="10"/>
        <v>0</v>
      </c>
      <c r="F37" s="67" t="str">
        <f t="shared" si="10"/>
        <v>-</v>
      </c>
      <c r="G37" s="67">
        <f t="shared" si="10"/>
        <v>0</v>
      </c>
      <c r="H37" s="67">
        <f t="shared" si="10"/>
        <v>0</v>
      </c>
      <c r="I37" s="67">
        <f t="shared" si="10"/>
        <v>0</v>
      </c>
      <c r="J37" s="67">
        <f t="shared" si="10"/>
        <v>0</v>
      </c>
      <c r="K37" s="67" t="str">
        <f t="shared" si="10"/>
        <v>-</v>
      </c>
      <c r="L37" s="67">
        <f t="shared" si="10"/>
        <v>50</v>
      </c>
      <c r="M37" s="67" t="str">
        <f t="shared" si="10"/>
        <v>-</v>
      </c>
      <c r="N37" s="67" t="str">
        <f t="shared" si="10"/>
        <v>-</v>
      </c>
      <c r="O37" s="67" t="str">
        <f t="shared" si="10"/>
        <v>-</v>
      </c>
      <c r="P37" s="67">
        <f t="shared" si="10"/>
        <v>0</v>
      </c>
      <c r="Q37" s="69">
        <f t="shared" si="10"/>
        <v>1.9230769230769231</v>
      </c>
      <c r="R37" s="69">
        <f t="shared" si="10"/>
        <v>0</v>
      </c>
      <c r="S37" s="69" t="str">
        <f t="shared" si="10"/>
        <v>-</v>
      </c>
      <c r="T37" s="67">
        <f t="shared" si="10"/>
        <v>4.761904761904762</v>
      </c>
      <c r="U37" s="70">
        <f t="shared" si="10"/>
        <v>0</v>
      </c>
      <c r="V37" s="67">
        <f t="shared" si="10"/>
        <v>0</v>
      </c>
      <c r="W37" s="67">
        <f t="shared" si="10"/>
        <v>1.5873015873015872</v>
      </c>
      <c r="X37" s="71">
        <f t="shared" si="10"/>
        <v>1.25</v>
      </c>
    </row>
    <row r="38" spans="1:24" ht="20.25" customHeight="1">
      <c r="A38" s="178" t="s">
        <v>368</v>
      </c>
      <c r="B38" s="55" t="s">
        <v>26</v>
      </c>
      <c r="C38" s="56">
        <v>8</v>
      </c>
      <c r="D38" s="56">
        <v>5</v>
      </c>
      <c r="E38" s="56">
        <v>54</v>
      </c>
      <c r="F38" s="56">
        <v>1</v>
      </c>
      <c r="G38" s="56">
        <v>15</v>
      </c>
      <c r="H38" s="56">
        <v>6</v>
      </c>
      <c r="I38" s="56">
        <v>8</v>
      </c>
      <c r="J38" s="56">
        <v>1</v>
      </c>
      <c r="K38" s="56">
        <v>0</v>
      </c>
      <c r="L38" s="56">
        <v>15</v>
      </c>
      <c r="M38" s="56">
        <v>0</v>
      </c>
      <c r="N38" s="117">
        <v>0</v>
      </c>
      <c r="O38" s="117">
        <v>0</v>
      </c>
      <c r="P38" s="117">
        <v>7</v>
      </c>
      <c r="Q38" s="62">
        <f>SUM(C38:P38)</f>
        <v>120</v>
      </c>
      <c r="R38" s="57">
        <v>16</v>
      </c>
      <c r="S38" s="57">
        <v>0</v>
      </c>
      <c r="T38" s="56">
        <v>41</v>
      </c>
      <c r="U38" s="58">
        <v>95</v>
      </c>
      <c r="V38" s="56">
        <v>40</v>
      </c>
      <c r="W38" s="56">
        <v>96</v>
      </c>
      <c r="X38" s="59">
        <v>136</v>
      </c>
    </row>
    <row r="39" spans="1:24" ht="20.25" customHeight="1">
      <c r="A39" s="179"/>
      <c r="B39" s="60" t="s">
        <v>27</v>
      </c>
      <c r="C39" s="61">
        <v>0</v>
      </c>
      <c r="D39" s="61">
        <v>2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2">
        <f>SUM(C39:P39)</f>
        <v>2</v>
      </c>
      <c r="R39" s="62">
        <v>0</v>
      </c>
      <c r="S39" s="62">
        <v>0</v>
      </c>
      <c r="T39" s="61">
        <v>0</v>
      </c>
      <c r="U39" s="63">
        <v>2</v>
      </c>
      <c r="V39" s="61">
        <v>0</v>
      </c>
      <c r="W39" s="61">
        <v>2</v>
      </c>
      <c r="X39" s="64">
        <v>2</v>
      </c>
    </row>
    <row r="40" spans="1:24" ht="20.25" customHeight="1" thickBot="1">
      <c r="A40" s="180"/>
      <c r="B40" s="65" t="s">
        <v>28</v>
      </c>
      <c r="C40" s="66">
        <f aca="true" t="shared" si="11" ref="C40:N40">IF(AND(C38=0,C39=0),"-",C39/C38*100)</f>
        <v>0</v>
      </c>
      <c r="D40" s="66">
        <f t="shared" si="11"/>
        <v>40</v>
      </c>
      <c r="E40" s="67">
        <f t="shared" si="11"/>
        <v>0</v>
      </c>
      <c r="F40" s="67">
        <f t="shared" si="11"/>
        <v>0</v>
      </c>
      <c r="G40" s="67">
        <f t="shared" si="11"/>
        <v>0</v>
      </c>
      <c r="H40" s="67">
        <f t="shared" si="11"/>
        <v>0</v>
      </c>
      <c r="I40" s="67">
        <f t="shared" si="11"/>
        <v>0</v>
      </c>
      <c r="J40" s="67">
        <f t="shared" si="11"/>
        <v>0</v>
      </c>
      <c r="K40" s="67" t="str">
        <f t="shared" si="11"/>
        <v>-</v>
      </c>
      <c r="L40" s="67">
        <f t="shared" si="11"/>
        <v>0</v>
      </c>
      <c r="M40" s="67" t="str">
        <f t="shared" si="11"/>
        <v>-</v>
      </c>
      <c r="N40" s="67" t="str">
        <f t="shared" si="11"/>
        <v>-</v>
      </c>
      <c r="O40" s="67" t="str">
        <f>IF(AND(O38=0,O39=0),"-",O39/O38*100)</f>
        <v>-</v>
      </c>
      <c r="P40" s="67">
        <f>IF(AND(P38=0,P39=0),"-",P39/P38*100)</f>
        <v>0</v>
      </c>
      <c r="Q40" s="69">
        <f aca="true" t="shared" si="12" ref="Q40:X40">IF(AND(Q38=0,Q39=0),"-",Q39/Q38*100)</f>
        <v>1.6666666666666667</v>
      </c>
      <c r="R40" s="69">
        <f t="shared" si="12"/>
        <v>0</v>
      </c>
      <c r="S40" s="69" t="str">
        <f t="shared" si="12"/>
        <v>-</v>
      </c>
      <c r="T40" s="67">
        <f t="shared" si="12"/>
        <v>0</v>
      </c>
      <c r="U40" s="70">
        <f t="shared" si="12"/>
        <v>2.1052631578947367</v>
      </c>
      <c r="V40" s="67">
        <f t="shared" si="12"/>
        <v>0</v>
      </c>
      <c r="W40" s="67">
        <f t="shared" si="12"/>
        <v>2.083333333333333</v>
      </c>
      <c r="X40" s="71">
        <f t="shared" si="12"/>
        <v>1.4705882352941175</v>
      </c>
    </row>
    <row r="41" spans="1:24" ht="20.25" customHeight="1">
      <c r="A41" s="178" t="s">
        <v>369</v>
      </c>
      <c r="B41" s="55" t="s">
        <v>26</v>
      </c>
      <c r="C41" s="56">
        <v>16</v>
      </c>
      <c r="D41" s="56">
        <v>4</v>
      </c>
      <c r="E41" s="56">
        <v>34</v>
      </c>
      <c r="F41" s="56">
        <v>1</v>
      </c>
      <c r="G41" s="56">
        <v>7</v>
      </c>
      <c r="H41" s="56">
        <v>8</v>
      </c>
      <c r="I41" s="56">
        <v>6</v>
      </c>
      <c r="J41" s="56">
        <v>2</v>
      </c>
      <c r="K41" s="56">
        <v>0</v>
      </c>
      <c r="L41" s="56">
        <v>10</v>
      </c>
      <c r="M41" s="56">
        <v>0</v>
      </c>
      <c r="N41" s="117">
        <v>0</v>
      </c>
      <c r="O41" s="117">
        <v>0</v>
      </c>
      <c r="P41" s="117">
        <v>1</v>
      </c>
      <c r="Q41" s="62">
        <f>SUM(C41:P41)</f>
        <v>89</v>
      </c>
      <c r="R41" s="57">
        <v>71</v>
      </c>
      <c r="S41" s="57">
        <v>2</v>
      </c>
      <c r="T41" s="56">
        <v>52</v>
      </c>
      <c r="U41" s="58">
        <v>110</v>
      </c>
      <c r="V41" s="56">
        <v>32</v>
      </c>
      <c r="W41" s="56">
        <v>130</v>
      </c>
      <c r="X41" s="59">
        <v>162</v>
      </c>
    </row>
    <row r="42" spans="1:24" ht="20.25" customHeight="1">
      <c r="A42" s="179"/>
      <c r="B42" s="60" t="s">
        <v>27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2">
        <f>SUM(C42:P42)</f>
        <v>0</v>
      </c>
      <c r="R42" s="62">
        <v>0</v>
      </c>
      <c r="S42" s="62">
        <v>1</v>
      </c>
      <c r="T42" s="61">
        <v>0</v>
      </c>
      <c r="U42" s="63">
        <v>1</v>
      </c>
      <c r="V42" s="61">
        <v>0</v>
      </c>
      <c r="W42" s="61">
        <v>1</v>
      </c>
      <c r="X42" s="64">
        <v>1</v>
      </c>
    </row>
    <row r="43" spans="1:24" ht="20.25" customHeight="1" thickBot="1">
      <c r="A43" s="180"/>
      <c r="B43" s="65" t="s">
        <v>28</v>
      </c>
      <c r="C43" s="66">
        <f aca="true" t="shared" si="13" ref="C43:X43">IF(AND(C41=0,C42=0),"-",C42/C41*100)</f>
        <v>0</v>
      </c>
      <c r="D43" s="66">
        <f t="shared" si="13"/>
        <v>0</v>
      </c>
      <c r="E43" s="67">
        <f t="shared" si="13"/>
        <v>0</v>
      </c>
      <c r="F43" s="67">
        <f t="shared" si="13"/>
        <v>0</v>
      </c>
      <c r="G43" s="67">
        <f t="shared" si="13"/>
        <v>0</v>
      </c>
      <c r="H43" s="67">
        <f t="shared" si="13"/>
        <v>0</v>
      </c>
      <c r="I43" s="67">
        <f t="shared" si="13"/>
        <v>0</v>
      </c>
      <c r="J43" s="67">
        <f t="shared" si="13"/>
        <v>0</v>
      </c>
      <c r="K43" s="67" t="str">
        <f t="shared" si="13"/>
        <v>-</v>
      </c>
      <c r="L43" s="67">
        <f t="shared" si="13"/>
        <v>0</v>
      </c>
      <c r="M43" s="67" t="str">
        <f t="shared" si="13"/>
        <v>-</v>
      </c>
      <c r="N43" s="67" t="str">
        <f t="shared" si="13"/>
        <v>-</v>
      </c>
      <c r="O43" s="67" t="str">
        <f t="shared" si="13"/>
        <v>-</v>
      </c>
      <c r="P43" s="67">
        <f t="shared" si="13"/>
        <v>0</v>
      </c>
      <c r="Q43" s="69">
        <f t="shared" si="13"/>
        <v>0</v>
      </c>
      <c r="R43" s="69">
        <f t="shared" si="13"/>
        <v>0</v>
      </c>
      <c r="S43" s="69">
        <f t="shared" si="13"/>
        <v>50</v>
      </c>
      <c r="T43" s="67">
        <f t="shared" si="13"/>
        <v>0</v>
      </c>
      <c r="U43" s="70">
        <f t="shared" si="13"/>
        <v>0.9090909090909091</v>
      </c>
      <c r="V43" s="67">
        <f t="shared" si="13"/>
        <v>0</v>
      </c>
      <c r="W43" s="67">
        <f t="shared" si="13"/>
        <v>0.7692307692307693</v>
      </c>
      <c r="X43" s="71">
        <f t="shared" si="13"/>
        <v>0.6172839506172839</v>
      </c>
    </row>
    <row r="44" spans="1:24" ht="20.25" customHeight="1">
      <c r="A44" s="178" t="s">
        <v>370</v>
      </c>
      <c r="B44" s="55" t="s">
        <v>26</v>
      </c>
      <c r="C44" s="56">
        <v>0</v>
      </c>
      <c r="D44" s="56">
        <v>1</v>
      </c>
      <c r="E44" s="56">
        <v>8</v>
      </c>
      <c r="F44" s="56">
        <v>4</v>
      </c>
      <c r="G44" s="56">
        <v>10</v>
      </c>
      <c r="H44" s="56">
        <v>6</v>
      </c>
      <c r="I44" s="56">
        <v>0</v>
      </c>
      <c r="J44" s="56">
        <v>0</v>
      </c>
      <c r="K44" s="56">
        <v>0</v>
      </c>
      <c r="L44" s="56">
        <v>3</v>
      </c>
      <c r="M44" s="56">
        <v>0</v>
      </c>
      <c r="N44" s="117">
        <v>0</v>
      </c>
      <c r="O44" s="117">
        <v>0</v>
      </c>
      <c r="P44" s="117">
        <v>1</v>
      </c>
      <c r="Q44" s="62">
        <f>SUM(C44:P44)</f>
        <v>33</v>
      </c>
      <c r="R44" s="57">
        <v>18</v>
      </c>
      <c r="S44" s="57">
        <v>0</v>
      </c>
      <c r="T44" s="56">
        <v>23</v>
      </c>
      <c r="U44" s="58">
        <v>28</v>
      </c>
      <c r="V44" s="56">
        <v>27</v>
      </c>
      <c r="W44" s="56">
        <v>24</v>
      </c>
      <c r="X44" s="59">
        <v>51</v>
      </c>
    </row>
    <row r="45" spans="1:24" ht="20.25" customHeight="1">
      <c r="A45" s="179"/>
      <c r="B45" s="60" t="s">
        <v>27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2">
        <f>SUM(C45:P45)</f>
        <v>0</v>
      </c>
      <c r="R45" s="62">
        <v>0</v>
      </c>
      <c r="S45" s="62">
        <v>0</v>
      </c>
      <c r="T45" s="61">
        <v>0</v>
      </c>
      <c r="U45" s="63">
        <v>0</v>
      </c>
      <c r="V45" s="61">
        <v>0</v>
      </c>
      <c r="W45" s="61">
        <v>0</v>
      </c>
      <c r="X45" s="64">
        <v>0</v>
      </c>
    </row>
    <row r="46" spans="1:24" ht="20.25" customHeight="1" thickBot="1">
      <c r="A46" s="180"/>
      <c r="B46" s="65" t="s">
        <v>28</v>
      </c>
      <c r="C46" s="66" t="str">
        <f aca="true" t="shared" si="14" ref="C46:N46">IF(AND(C44=0,C45=0),"-",C45/C44*100)</f>
        <v>-</v>
      </c>
      <c r="D46" s="66">
        <f t="shared" si="14"/>
        <v>0</v>
      </c>
      <c r="E46" s="67">
        <f t="shared" si="14"/>
        <v>0</v>
      </c>
      <c r="F46" s="67">
        <f t="shared" si="14"/>
        <v>0</v>
      </c>
      <c r="G46" s="67">
        <f t="shared" si="14"/>
        <v>0</v>
      </c>
      <c r="H46" s="67">
        <f t="shared" si="14"/>
        <v>0</v>
      </c>
      <c r="I46" s="67" t="str">
        <f t="shared" si="14"/>
        <v>-</v>
      </c>
      <c r="J46" s="67" t="str">
        <f t="shared" si="14"/>
        <v>-</v>
      </c>
      <c r="K46" s="67" t="str">
        <f t="shared" si="14"/>
        <v>-</v>
      </c>
      <c r="L46" s="67">
        <f t="shared" si="14"/>
        <v>0</v>
      </c>
      <c r="M46" s="67" t="str">
        <f t="shared" si="14"/>
        <v>-</v>
      </c>
      <c r="N46" s="67" t="str">
        <f t="shared" si="14"/>
        <v>-</v>
      </c>
      <c r="O46" s="67" t="str">
        <f>IF(AND(O44=0,O45=0),"-",O45/O44*100)</f>
        <v>-</v>
      </c>
      <c r="P46" s="67">
        <f>IF(AND(P44=0,P45=0),"-",P45/P44*100)</f>
        <v>0</v>
      </c>
      <c r="Q46" s="69">
        <f aca="true" t="shared" si="15" ref="Q46:X46">IF(AND(Q44=0,Q45=0),"-",Q45/Q44*100)</f>
        <v>0</v>
      </c>
      <c r="R46" s="69">
        <f t="shared" si="15"/>
        <v>0</v>
      </c>
      <c r="S46" s="69" t="str">
        <f t="shared" si="15"/>
        <v>-</v>
      </c>
      <c r="T46" s="67">
        <f t="shared" si="15"/>
        <v>0</v>
      </c>
      <c r="U46" s="70">
        <f t="shared" si="15"/>
        <v>0</v>
      </c>
      <c r="V46" s="67">
        <f t="shared" si="15"/>
        <v>0</v>
      </c>
      <c r="W46" s="67">
        <f t="shared" si="15"/>
        <v>0</v>
      </c>
      <c r="X46" s="71">
        <f t="shared" si="15"/>
        <v>0</v>
      </c>
    </row>
    <row r="47" spans="1:19" ht="20.25" customHeight="1">
      <c r="A47" s="72" t="s">
        <v>115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20.25" customHeight="1">
      <c r="A48" s="72" t="s">
        <v>116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20.25" customHeight="1">
      <c r="A49" s="72" t="s">
        <v>117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20.25" customHeight="1">
      <c r="A50" s="72" t="s">
        <v>118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20.25" customHeight="1">
      <c r="A51" s="72" t="s">
        <v>119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20.25" customHeight="1">
      <c r="A52" s="72" t="s">
        <v>120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20.25" customHeight="1">
      <c r="A53" s="73" t="s">
        <v>121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20.25" customHeight="1">
      <c r="A54" s="73" t="s">
        <v>122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20.25" customHeight="1">
      <c r="A55" s="73" t="s">
        <v>123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20.25" customHeight="1">
      <c r="A56" s="73" t="s">
        <v>124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20.25" customHeight="1">
      <c r="A57" s="73" t="s">
        <v>125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ht="20.25" customHeight="1">
      <c r="A58" s="73" t="s">
        <v>332</v>
      </c>
    </row>
    <row r="59" ht="20.25" customHeight="1">
      <c r="A59" s="73" t="s">
        <v>371</v>
      </c>
    </row>
    <row r="60" spans="1:2" ht="20.25" customHeight="1">
      <c r="A60" s="119" t="s">
        <v>372</v>
      </c>
      <c r="B60" s="75"/>
    </row>
    <row r="61" ht="20.25" customHeight="1">
      <c r="A61" s="119" t="s">
        <v>373</v>
      </c>
    </row>
  </sheetData>
  <sheetProtection/>
  <mergeCells count="29">
    <mergeCell ref="A44:A46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X3:X7"/>
    <mergeCell ref="C4:Q4"/>
    <mergeCell ref="R4:R7"/>
    <mergeCell ref="C5:Q5"/>
    <mergeCell ref="V5:V7"/>
    <mergeCell ref="W5:W7"/>
    <mergeCell ref="A1:T1"/>
    <mergeCell ref="U1:X1"/>
    <mergeCell ref="A2:T2"/>
    <mergeCell ref="U2:X2"/>
    <mergeCell ref="A3:A7"/>
    <mergeCell ref="B3:B7"/>
    <mergeCell ref="C3:R3"/>
    <mergeCell ref="S3:S7"/>
    <mergeCell ref="T3:U5"/>
    <mergeCell ref="V3:W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oaic</dc:creator>
  <cp:keywords/>
  <dc:description/>
  <cp:lastModifiedBy>organic2</cp:lastModifiedBy>
  <dcterms:created xsi:type="dcterms:W3CDTF">2010-09-08T08:29:33Z</dcterms:created>
  <dcterms:modified xsi:type="dcterms:W3CDTF">2016-05-30T06:09:34Z</dcterms:modified>
  <cp:category/>
  <cp:version/>
  <cp:contentType/>
  <cp:contentStatus/>
</cp:coreProperties>
</file>